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8880" activeTab="0"/>
  </bookViews>
  <sheets>
    <sheet name="GRATING" sheetId="1" r:id="rId1"/>
    <sheet name="1" sheetId="2" state="hidden" r:id="rId2"/>
    <sheet name="2" sheetId="3" state="hidden" r:id="rId3"/>
    <sheet name="3" sheetId="4" state="hidden" r:id="rId4"/>
  </sheets>
  <definedNames/>
  <calcPr fullCalcOnLoad="1"/>
</workbook>
</file>

<file path=xl/comments2.xml><?xml version="1.0" encoding="utf-8"?>
<comments xmlns="http://schemas.openxmlformats.org/spreadsheetml/2006/main">
  <authors>
    <author>omid</author>
  </authors>
  <commentList>
    <comment ref="E12" authorId="0">
      <text>
        <r>
          <rPr>
            <b/>
            <sz val="8"/>
            <rFont val="Arial"/>
            <family val="2"/>
          </rPr>
          <t>براي محاسبه وزن واحد طول و عرض گريتينگ را 1000 مقدار دهي نمائيد و وزن گريتينگ بدون گالوانيزه را به عنوان وزن واحد بنويسيد</t>
        </r>
        <r>
          <rPr>
            <sz val="8"/>
            <rFont val="Arial"/>
            <family val="2"/>
          </rPr>
          <t xml:space="preserve">
</t>
        </r>
      </text>
    </comment>
    <comment ref="E26" authorId="0">
      <text>
        <r>
          <rPr>
            <b/>
            <sz val="8"/>
            <rFont val="Arial"/>
            <family val="2"/>
          </rPr>
          <t>براي محاسبه وزن واحد طول و عرض گريتينگ را 1000 مقدار دهي نمائيد و وزن گريتينگ بدون گالوانيزه را به عنوان وزن واحد بنويسيد</t>
        </r>
        <r>
          <rPr>
            <sz val="8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<sst xmlns="http://schemas.openxmlformats.org/spreadsheetml/2006/main" count="293" uniqueCount="84">
  <si>
    <t xml:space="preserve">محاسبات جهت گريتينگ  تسمه در تسمه </t>
  </si>
  <si>
    <t>طول گريتينگ(باربر)</t>
  </si>
  <si>
    <t>mm</t>
  </si>
  <si>
    <t>طول فرم طولي</t>
  </si>
  <si>
    <t>تعداد</t>
  </si>
  <si>
    <t>سطح فرم طولي</t>
  </si>
  <si>
    <r>
      <t>m</t>
    </r>
    <r>
      <rPr>
        <vertAlign val="superscript"/>
        <sz val="10"/>
        <rFont val="Arial"/>
        <family val="2"/>
      </rPr>
      <t>2</t>
    </r>
  </si>
  <si>
    <t>عرض گريتينگ(رابط)</t>
  </si>
  <si>
    <t>طول فرم عرضي</t>
  </si>
  <si>
    <t>سطح فرم عرضي</t>
  </si>
  <si>
    <t>عرض تسمه باربر</t>
  </si>
  <si>
    <t>طول تسمه باربر</t>
  </si>
  <si>
    <t>سطح باربرها</t>
  </si>
  <si>
    <t>ضخامت تسمه باربر</t>
  </si>
  <si>
    <t>طول تسمه  رابط</t>
  </si>
  <si>
    <t>سطح رابط ها</t>
  </si>
  <si>
    <t>عرض تسمه رابط</t>
  </si>
  <si>
    <t>وزن گريتينگ بدون گالوانيزه</t>
  </si>
  <si>
    <t>Kg</t>
  </si>
  <si>
    <t>وزن كل باربر ها</t>
  </si>
  <si>
    <t xml:space="preserve">جمع سطح </t>
  </si>
  <si>
    <t>ضخامت تسمه رابط</t>
  </si>
  <si>
    <t>وزن تقريبي پوشش گالوانيزه</t>
  </si>
  <si>
    <t>وزن كل رابط ها</t>
  </si>
  <si>
    <t>ضخامت پوشش</t>
  </si>
  <si>
    <t>ميكرون</t>
  </si>
  <si>
    <t>فاصله باربر ها  (عرض چشمه)</t>
  </si>
  <si>
    <t>وزن گريتينگ گالوانيزه</t>
  </si>
  <si>
    <t>وزن فرم</t>
  </si>
  <si>
    <t xml:space="preserve">وزن پوشش </t>
  </si>
  <si>
    <t>فاصله رابط ها (طول چشمه)</t>
  </si>
  <si>
    <t>وزن قسمت برش خورده</t>
  </si>
  <si>
    <t>درصد وزني پوشش به وزن گريتينگ</t>
  </si>
  <si>
    <t>%</t>
  </si>
  <si>
    <t xml:space="preserve">ضخامت تسمه فرم </t>
  </si>
  <si>
    <t>وزن واحد گريتينگ</t>
  </si>
  <si>
    <t>مساحت قسمت برش خورده</t>
  </si>
  <si>
    <t xml:space="preserve">محاسبات جهت گريتينگ  ميلگرد در تسمه </t>
  </si>
  <si>
    <t>Kg/m</t>
  </si>
  <si>
    <t xml:space="preserve">توجه : </t>
  </si>
  <si>
    <t xml:space="preserve">الف) محاسبه وزن با درنظر گرفتن وزن مخصوص 7.8  براي  تسمه  انجام شده است بدون در نظر گرفتن جنس فولاد (st37 or st 52) </t>
  </si>
  <si>
    <t>ب) ضخامت پوشش در نظر گرفته شده  ميانگين بوده و پوشش گالوانيزه داراي  ميانگين دقيقي نمي باشد .</t>
  </si>
  <si>
    <t xml:space="preserve">ج) وزن جوشكاري انجام شده با وزن ضايعات ناشي از پانچ و مضرس برابر فرض شده است . </t>
  </si>
  <si>
    <t>وزن مخصوص رابط</t>
  </si>
  <si>
    <t>فقط قسمتهاي زرد رنگ قابل عدد دهي هستند</t>
  </si>
  <si>
    <t>وزن بدون گالوانیزه</t>
  </si>
  <si>
    <t>وزن با گالوانیزه</t>
  </si>
  <si>
    <t>کیلوگرم</t>
  </si>
  <si>
    <t>A</t>
  </si>
  <si>
    <t>B</t>
  </si>
  <si>
    <t>G</t>
  </si>
  <si>
    <t>E</t>
  </si>
  <si>
    <t>F</t>
  </si>
  <si>
    <t>C</t>
  </si>
  <si>
    <t>D</t>
  </si>
  <si>
    <t>I</t>
  </si>
  <si>
    <t>وزن مخصوص میلگرد یا چهارپهلو</t>
  </si>
  <si>
    <t>H</t>
  </si>
  <si>
    <t>راهنمای خرید گریتینگ از نوع تسمه در تسمه و یا تسمه در نیم تسمه</t>
  </si>
  <si>
    <t>راهنمای خرید گریتینگ از نوع میلگردی و یا الکتروفورج(چهارپهلوی پیچیده شده)</t>
  </si>
  <si>
    <t>فقط قسمت زرد رنگ قابل عدد دهی است</t>
  </si>
  <si>
    <t>جدول محاسبه بارگذاری متمرکز</t>
  </si>
  <si>
    <t xml:space="preserve">ضخامت تسمه باربر </t>
  </si>
  <si>
    <t>میلیمتر</t>
  </si>
  <si>
    <t xml:space="preserve">نیروی قابل تحمل </t>
  </si>
  <si>
    <t>فاصله باربر ها از یکدیگر</t>
  </si>
  <si>
    <t>ارتفاع تسمه باربر</t>
  </si>
  <si>
    <t xml:space="preserve">طول تسمه باربر </t>
  </si>
  <si>
    <t>طول رابط ها</t>
  </si>
  <si>
    <t>کیلوگرم نیرو</t>
  </si>
  <si>
    <t>جنس مواد</t>
  </si>
  <si>
    <t>C.S</t>
  </si>
  <si>
    <t>طول رابط</t>
  </si>
  <si>
    <t>جنس مواد :</t>
  </si>
  <si>
    <t>میزان جابجایی</t>
  </si>
  <si>
    <t>CARBON STEEL = C.S      T-304,T316 STAINLESS STEEL = S.S</t>
  </si>
  <si>
    <t>طول باربر</t>
  </si>
  <si>
    <t>بار متمرکز</t>
  </si>
  <si>
    <t>جدول محاسبه بارگذاری گسترده</t>
  </si>
  <si>
    <t>کیلوگرم نیرو بر متر</t>
  </si>
  <si>
    <t>بار گسترده</t>
  </si>
  <si>
    <t>میزان تحمل بار متمرکز</t>
  </si>
  <si>
    <t>کیلوگرم بر مترمربع</t>
  </si>
  <si>
    <t>میزان تحمل بار گسترده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</si>
</sst>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);\(&quot;ريال&quot;#,##0\)"/>
    <numFmt numFmtId="173" formatCode="&quot;ريال&quot;#,##0_);[Red]\(&quot;ريال&quot;#,##0\)"/>
    <numFmt numFmtId="174" formatCode="&quot;ريال&quot;#,##0.00_);\(&quot;ريال&quot;#,##0.00\)"/>
    <numFmt numFmtId="175" formatCode="&quot;ريال&quot;#,##0.00_);[Red]\(&quot;ريال&quot;#,##0.00\)"/>
    <numFmt numFmtId="176" formatCode="_(&quot;ريال&quot;* #,##0_);_(&quot;ريال&quot;* \(#,##0\);_(&quot;ريال&quot;* &quot;-&quot;_);_(@_)"/>
    <numFmt numFmtId="177" formatCode="_(&quot;ريال&quot;* #,##0.00_);_(&quot;ريال&quot;* \(#,##0.00\);_(&quot;ريال&quot;* &quot;-&quot;??_);_(@_)"/>
  </numFmts>
  <fonts count="6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b/>
      <i/>
      <sz val="28"/>
      <name val="Arial"/>
      <family val="2"/>
    </font>
    <font>
      <b/>
      <sz val="16"/>
      <name val="Arial"/>
      <family val="2"/>
    </font>
    <font>
      <sz val="22"/>
      <name val="Arash"/>
      <family val="0"/>
    </font>
    <font>
      <sz val="2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indexed="9"/>
      <name val="Arial"/>
      <family val="2"/>
    </font>
    <font>
      <sz val="10"/>
      <color indexed="31"/>
      <name val="Arial"/>
      <family val="2"/>
    </font>
    <font>
      <b/>
      <i/>
      <sz val="20"/>
      <color indexed="8"/>
      <name val="Arial"/>
      <family val="2"/>
    </font>
    <font>
      <b/>
      <sz val="3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6"/>
      <color theme="10"/>
      <name val="Arial"/>
      <family val="2"/>
    </font>
    <font>
      <sz val="11"/>
      <color theme="0"/>
      <name val="Arial"/>
      <family val="2"/>
    </font>
    <font>
      <sz val="10"/>
      <color theme="3" tint="0.7999799847602844"/>
      <name val="Arial"/>
      <family val="2"/>
    </font>
    <font>
      <b/>
      <i/>
      <sz val="2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slantDashDot"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slantDashDot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slantDashDot"/>
      <top/>
      <bottom/>
    </border>
    <border>
      <left/>
      <right style="medium"/>
      <top style="medium"/>
      <bottom/>
    </border>
    <border>
      <left style="slantDashDot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/>
    </border>
    <border>
      <left style="slantDashDot"/>
      <right style="thin"/>
      <top style="medium"/>
      <bottom style="thin"/>
    </border>
    <border>
      <left/>
      <right style="slantDashDot"/>
      <top style="medium"/>
      <bottom style="medium"/>
    </border>
    <border>
      <left style="slantDashDot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slantDashDot"/>
      <top/>
      <bottom style="medium"/>
    </border>
    <border>
      <left style="slantDashDot"/>
      <right style="thin"/>
      <top style="thin"/>
      <bottom style="medium"/>
    </border>
    <border>
      <left style="thin"/>
      <right style="thin"/>
      <top style="thin"/>
      <bottom style="medium"/>
    </border>
    <border>
      <left style="slantDashDot"/>
      <right/>
      <top style="medium"/>
      <bottom/>
    </border>
    <border>
      <left/>
      <right style="slantDashDot"/>
      <top style="thick"/>
      <bottom/>
    </border>
    <border>
      <left style="thick"/>
      <right/>
      <top style="medium"/>
      <bottom style="medium"/>
    </border>
    <border>
      <left style="slantDashDot"/>
      <right/>
      <top style="medium"/>
      <bottom style="slantDashDot"/>
    </border>
    <border>
      <left/>
      <right/>
      <top style="medium"/>
      <bottom style="slantDashDot"/>
    </border>
    <border>
      <left/>
      <right style="slantDashDot"/>
      <top style="medium"/>
      <bottom style="slantDashDot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 locked="0"/>
    </xf>
    <xf numFmtId="0" fontId="0" fillId="0" borderId="10" xfId="0" applyFill="1" applyBorder="1" applyAlignment="1" applyProtection="1">
      <alignment horizontal="center"/>
      <protection hidden="1"/>
    </xf>
    <xf numFmtId="2" fontId="0" fillId="0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right"/>
      <protection hidden="1"/>
    </xf>
    <xf numFmtId="1" fontId="0" fillId="0" borderId="10" xfId="0" applyNumberFormat="1" applyFill="1" applyBorder="1" applyAlignment="1" applyProtection="1">
      <alignment horizontal="center"/>
      <protection hidden="1"/>
    </xf>
    <xf numFmtId="2" fontId="0" fillId="34" borderId="10" xfId="0" applyNumberForma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1" fontId="0" fillId="33" borderId="10" xfId="0" applyNumberFormat="1" applyFill="1" applyBorder="1" applyAlignment="1" applyProtection="1">
      <alignment horizontal="center"/>
      <protection hidden="1" locked="0"/>
    </xf>
    <xf numFmtId="2" fontId="0" fillId="34" borderId="10" xfId="0" applyNumberFormat="1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 locked="0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right"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5" borderId="0" xfId="0" applyFont="1" applyFill="1" applyAlignment="1" applyProtection="1">
      <alignment/>
      <protection hidden="1"/>
    </xf>
    <xf numFmtId="0" fontId="0" fillId="36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6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0" fillId="36" borderId="13" xfId="0" applyFill="1" applyBorder="1" applyAlignment="1" applyProtection="1">
      <alignment/>
      <protection hidden="1"/>
    </xf>
    <xf numFmtId="0" fontId="6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0" fillId="36" borderId="16" xfId="0" applyFill="1" applyBorder="1" applyAlignment="1" applyProtection="1">
      <alignment/>
      <protection hidden="1"/>
    </xf>
    <xf numFmtId="0" fontId="0" fillId="36" borderId="14" xfId="0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0" fillId="36" borderId="16" xfId="0" applyFont="1" applyFill="1" applyBorder="1" applyAlignment="1" applyProtection="1">
      <alignment/>
      <protection hidden="1"/>
    </xf>
    <xf numFmtId="0" fontId="0" fillId="36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0" fillId="36" borderId="19" xfId="0" applyFill="1" applyBorder="1" applyAlignment="1" applyProtection="1">
      <alignment/>
      <protection hidden="1"/>
    </xf>
    <xf numFmtId="0" fontId="7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 applyProtection="1">
      <alignment/>
      <protection hidden="1"/>
    </xf>
    <xf numFmtId="0" fontId="0" fillId="36" borderId="0" xfId="0" applyFont="1" applyFill="1" applyAlignment="1">
      <alignment/>
    </xf>
    <xf numFmtId="0" fontId="8" fillId="36" borderId="0" xfId="0" applyFont="1" applyFill="1" applyAlignment="1">
      <alignment horizontal="right"/>
    </xf>
    <xf numFmtId="0" fontId="60" fillId="36" borderId="0" xfId="52" applyFont="1" applyFill="1" applyAlignment="1" applyProtection="1">
      <alignment horizontal="right"/>
      <protection/>
    </xf>
    <xf numFmtId="0" fontId="7" fillId="36" borderId="0" xfId="0" applyFont="1" applyFill="1" applyAlignment="1">
      <alignment/>
    </xf>
    <xf numFmtId="0" fontId="7" fillId="37" borderId="12" xfId="0" applyFont="1" applyFill="1" applyBorder="1" applyAlignment="1" applyProtection="1">
      <alignment horizontal="center" vertical="center"/>
      <protection locked="0"/>
    </xf>
    <xf numFmtId="0" fontId="7" fillId="37" borderId="10" xfId="0" applyFont="1" applyFill="1" applyBorder="1" applyAlignment="1" applyProtection="1">
      <alignment horizontal="center" vertical="center"/>
      <protection locked="0"/>
    </xf>
    <xf numFmtId="0" fontId="7" fillId="37" borderId="18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>
      <alignment horizontal="right" vertical="center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8" borderId="25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38" borderId="32" xfId="0" applyFont="1" applyFill="1" applyBorder="1" applyAlignment="1" applyProtection="1">
      <alignment horizontal="center" vertical="center"/>
      <protection locked="0"/>
    </xf>
    <xf numFmtId="0" fontId="61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61" fillId="0" borderId="36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0" fillId="39" borderId="34" xfId="0" applyFill="1" applyBorder="1" applyAlignment="1" applyProtection="1">
      <alignment horizontal="center" vertical="center"/>
      <protection/>
    </xf>
    <xf numFmtId="0" fontId="62" fillId="39" borderId="38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/>
    </xf>
    <xf numFmtId="0" fontId="0" fillId="39" borderId="39" xfId="0" applyFill="1" applyBorder="1" applyAlignment="1" applyProtection="1">
      <alignment horizontal="center" vertical="center"/>
      <protection/>
    </xf>
    <xf numFmtId="0" fontId="0" fillId="39" borderId="40" xfId="0" applyFill="1" applyBorder="1" applyAlignment="1" applyProtection="1">
      <alignment horizontal="center" vertical="center"/>
      <protection/>
    </xf>
    <xf numFmtId="0" fontId="0" fillId="39" borderId="41" xfId="0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0" fillId="36" borderId="46" xfId="0" applyFill="1" applyBorder="1" applyAlignment="1">
      <alignment horizontal="center" vertical="center"/>
    </xf>
    <xf numFmtId="0" fontId="6" fillId="36" borderId="46" xfId="0" applyFont="1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0" fillId="36" borderId="49" xfId="0" applyFont="1" applyFill="1" applyBorder="1" applyAlignment="1">
      <alignment horizontal="left"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51" xfId="0" applyFill="1" applyBorder="1" applyAlignment="1">
      <alignment horizontal="center" vertical="center"/>
    </xf>
    <xf numFmtId="0" fontId="6" fillId="36" borderId="51" xfId="0" applyFont="1" applyFill="1" applyBorder="1" applyAlignment="1">
      <alignment/>
    </xf>
    <xf numFmtId="0" fontId="0" fillId="36" borderId="52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8" fillId="36" borderId="0" xfId="0" applyFont="1" applyFill="1" applyBorder="1" applyAlignment="1">
      <alignment/>
    </xf>
    <xf numFmtId="0" fontId="6" fillId="40" borderId="10" xfId="0" applyFont="1" applyFill="1" applyBorder="1" applyAlignment="1">
      <alignment horizontal="center"/>
    </xf>
    <xf numFmtId="0" fontId="6" fillId="40" borderId="53" xfId="0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0" fontId="7" fillId="36" borderId="53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center"/>
    </xf>
    <xf numFmtId="0" fontId="6" fillId="41" borderId="53" xfId="0" applyFont="1" applyFill="1" applyBorder="1" applyAlignment="1">
      <alignment horizontal="center"/>
    </xf>
    <xf numFmtId="0" fontId="8" fillId="42" borderId="49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" fontId="7" fillId="36" borderId="54" xfId="0" applyNumberFormat="1" applyFont="1" applyFill="1" applyBorder="1" applyAlignment="1">
      <alignment horizontal="center"/>
    </xf>
    <xf numFmtId="1" fontId="7" fillId="36" borderId="55" xfId="0" applyNumberFormat="1" applyFont="1" applyFill="1" applyBorder="1" applyAlignment="1">
      <alignment horizontal="center"/>
    </xf>
    <xf numFmtId="0" fontId="1" fillId="43" borderId="54" xfId="0" applyFont="1" applyFill="1" applyBorder="1" applyAlignment="1" applyProtection="1">
      <alignment horizontal="center"/>
      <protection hidden="1"/>
    </xf>
    <xf numFmtId="0" fontId="1" fillId="43" borderId="36" xfId="0" applyFont="1" applyFill="1" applyBorder="1" applyAlignment="1" applyProtection="1">
      <alignment horizontal="center"/>
      <protection hidden="1"/>
    </xf>
    <xf numFmtId="0" fontId="1" fillId="43" borderId="55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5" fillId="38" borderId="0" xfId="0" applyFont="1" applyFill="1" applyAlignment="1" applyProtection="1">
      <alignment horizontal="center"/>
      <protection hidden="1"/>
    </xf>
    <xf numFmtId="0" fontId="63" fillId="44" borderId="56" xfId="0" applyFont="1" applyFill="1" applyBorder="1" applyAlignment="1" applyProtection="1">
      <alignment horizontal="center" vertical="center"/>
      <protection/>
    </xf>
    <xf numFmtId="0" fontId="63" fillId="44" borderId="57" xfId="0" applyFont="1" applyFill="1" applyBorder="1" applyAlignment="1" applyProtection="1">
      <alignment horizontal="center" vertical="center"/>
      <protection/>
    </xf>
    <xf numFmtId="0" fontId="63" fillId="44" borderId="58" xfId="0" applyFont="1" applyFill="1" applyBorder="1" applyAlignment="1" applyProtection="1">
      <alignment horizontal="center" vertical="center"/>
      <protection/>
    </xf>
    <xf numFmtId="0" fontId="63" fillId="44" borderId="59" xfId="0" applyFont="1" applyFill="1" applyBorder="1" applyAlignment="1" applyProtection="1">
      <alignment horizontal="center" vertical="center"/>
      <protection/>
    </xf>
    <xf numFmtId="0" fontId="63" fillId="44" borderId="0" xfId="0" applyFont="1" applyFill="1" applyBorder="1" applyAlignment="1" applyProtection="1">
      <alignment horizontal="center" vertical="center"/>
      <protection/>
    </xf>
    <xf numFmtId="0" fontId="63" fillId="44" borderId="37" xfId="0" applyFont="1" applyFill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" fontId="11" fillId="45" borderId="63" xfId="0" applyNumberFormat="1" applyFont="1" applyFill="1" applyBorder="1" applyAlignment="1" applyProtection="1">
      <alignment horizontal="center" vertical="center"/>
      <protection hidden="1"/>
    </xf>
    <xf numFmtId="4" fontId="11" fillId="45" borderId="31" xfId="0" applyNumberFormat="1" applyFont="1" applyFill="1" applyBorder="1" applyAlignment="1" applyProtection="1">
      <alignment horizontal="center" vertical="center"/>
      <protection hidden="1"/>
    </xf>
    <xf numFmtId="4" fontId="11" fillId="45" borderId="29" xfId="0" applyNumberFormat="1" applyFont="1" applyFill="1" applyBorder="1" applyAlignment="1" applyProtection="1">
      <alignment horizontal="center" vertical="center"/>
      <protection hidden="1"/>
    </xf>
    <xf numFmtId="4" fontId="11" fillId="45" borderId="37" xfId="0" applyNumberFormat="1" applyFont="1" applyFill="1" applyBorder="1" applyAlignment="1" applyProtection="1">
      <alignment horizontal="center" vertical="center"/>
      <protection hidden="1"/>
    </xf>
    <xf numFmtId="4" fontId="11" fillId="45" borderId="64" xfId="0" applyNumberFormat="1" applyFont="1" applyFill="1" applyBorder="1" applyAlignment="1" applyProtection="1">
      <alignment horizontal="center" vertical="center"/>
      <protection hidden="1"/>
    </xf>
    <xf numFmtId="4" fontId="11" fillId="45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1" fillId="39" borderId="68" xfId="0" applyFont="1" applyFill="1" applyBorder="1" applyAlignment="1" applyProtection="1">
      <alignment horizontal="center" vertical="center"/>
      <protection/>
    </xf>
    <xf numFmtId="0" fontId="1" fillId="39" borderId="34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69" xfId="0" applyFont="1" applyBorder="1" applyAlignment="1" applyProtection="1">
      <alignment horizontal="center" vertical="center"/>
      <protection/>
    </xf>
    <xf numFmtId="0" fontId="12" fillId="39" borderId="59" xfId="0" applyFont="1" applyFill="1" applyBorder="1" applyAlignment="1" applyProtection="1">
      <alignment horizontal="center" vertical="center"/>
      <protection/>
    </xf>
    <xf numFmtId="0" fontId="12" fillId="39" borderId="0" xfId="0" applyFont="1" applyFill="1" applyBorder="1" applyAlignment="1" applyProtection="1">
      <alignment horizontal="center" vertical="center"/>
      <protection/>
    </xf>
    <xf numFmtId="0" fontId="12" fillId="39" borderId="30" xfId="0" applyFont="1" applyFill="1" applyBorder="1" applyAlignment="1" applyProtection="1">
      <alignment horizontal="center" vertical="center"/>
      <protection/>
    </xf>
    <xf numFmtId="4" fontId="13" fillId="45" borderId="63" xfId="0" applyNumberFormat="1" applyFont="1" applyFill="1" applyBorder="1" applyAlignment="1" applyProtection="1">
      <alignment horizontal="center" vertical="center"/>
      <protection hidden="1"/>
    </xf>
    <xf numFmtId="4" fontId="13" fillId="45" borderId="31" xfId="0" applyNumberFormat="1" applyFont="1" applyFill="1" applyBorder="1" applyAlignment="1" applyProtection="1">
      <alignment horizontal="center" vertical="center"/>
      <protection hidden="1"/>
    </xf>
    <xf numFmtId="4" fontId="13" fillId="45" borderId="29" xfId="0" applyNumberFormat="1" applyFont="1" applyFill="1" applyBorder="1" applyAlignment="1" applyProtection="1">
      <alignment horizontal="center" vertical="center"/>
      <protection hidden="1"/>
    </xf>
    <xf numFmtId="4" fontId="13" fillId="45" borderId="37" xfId="0" applyNumberFormat="1" applyFont="1" applyFill="1" applyBorder="1" applyAlignment="1" applyProtection="1">
      <alignment horizontal="center" vertical="center"/>
      <protection hidden="1"/>
    </xf>
    <xf numFmtId="4" fontId="13" fillId="45" borderId="64" xfId="0" applyNumberFormat="1" applyFont="1" applyFill="1" applyBorder="1" applyAlignment="1" applyProtection="1">
      <alignment horizontal="center" vertical="center"/>
      <protection hidden="1"/>
    </xf>
    <xf numFmtId="4" fontId="13" fillId="45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5" fillId="14" borderId="63" xfId="0" applyFont="1" applyFill="1" applyBorder="1" applyAlignment="1" applyProtection="1">
      <alignment horizontal="center" vertical="center"/>
      <protection/>
    </xf>
    <xf numFmtId="0" fontId="5" fillId="14" borderId="34" xfId="0" applyFont="1" applyFill="1" applyBorder="1" applyAlignment="1" applyProtection="1">
      <alignment horizontal="center" vertical="center"/>
      <protection/>
    </xf>
    <xf numFmtId="0" fontId="5" fillId="14" borderId="38" xfId="0" applyFont="1" applyFill="1" applyBorder="1" applyAlignment="1" applyProtection="1">
      <alignment horizontal="center" vertical="center"/>
      <protection/>
    </xf>
    <xf numFmtId="0" fontId="5" fillId="14" borderId="29" xfId="0" applyFont="1" applyFill="1" applyBorder="1" applyAlignment="1" applyProtection="1">
      <alignment horizontal="center" vertical="center"/>
      <protection/>
    </xf>
    <xf numFmtId="0" fontId="5" fillId="14" borderId="0" xfId="0" applyFont="1" applyFill="1" applyBorder="1" applyAlignment="1" applyProtection="1">
      <alignment horizontal="center" vertical="center"/>
      <protection/>
    </xf>
    <xf numFmtId="0" fontId="5" fillId="14" borderId="30" xfId="0" applyFont="1" applyFill="1" applyBorder="1" applyAlignment="1" applyProtection="1">
      <alignment horizontal="center" vertical="center"/>
      <protection/>
    </xf>
    <xf numFmtId="0" fontId="5" fillId="14" borderId="64" xfId="0" applyFont="1" applyFill="1" applyBorder="1" applyAlignment="1" applyProtection="1">
      <alignment horizontal="center" vertical="center"/>
      <protection/>
    </xf>
    <xf numFmtId="0" fontId="5" fillId="14" borderId="40" xfId="0" applyFont="1" applyFill="1" applyBorder="1" applyAlignment="1" applyProtection="1">
      <alignment horizontal="center" vertical="center"/>
      <protection/>
    </xf>
    <xf numFmtId="0" fontId="5" fillId="14" borderId="41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15" fillId="8" borderId="63" xfId="0" applyFont="1" applyFill="1" applyBorder="1" applyAlignment="1" applyProtection="1">
      <alignment horizontal="center" vertical="center"/>
      <protection/>
    </xf>
    <xf numFmtId="0" fontId="15" fillId="8" borderId="34" xfId="0" applyFont="1" applyFill="1" applyBorder="1" applyAlignment="1" applyProtection="1">
      <alignment horizontal="center" vertical="center"/>
      <protection/>
    </xf>
    <xf numFmtId="0" fontId="15" fillId="8" borderId="38" xfId="0" applyFont="1" applyFill="1" applyBorder="1" applyAlignment="1" applyProtection="1">
      <alignment horizontal="center" vertical="center"/>
      <protection/>
    </xf>
    <xf numFmtId="0" fontId="15" fillId="8" borderId="29" xfId="0" applyFont="1" applyFill="1" applyBorder="1" applyAlignment="1" applyProtection="1">
      <alignment horizontal="center" vertical="center"/>
      <protection/>
    </xf>
    <xf numFmtId="0" fontId="15" fillId="8" borderId="0" xfId="0" applyFont="1" applyFill="1" applyBorder="1" applyAlignment="1" applyProtection="1">
      <alignment horizontal="center" vertical="center"/>
      <protection/>
    </xf>
    <xf numFmtId="0" fontId="15" fillId="8" borderId="30" xfId="0" applyFont="1" applyFill="1" applyBorder="1" applyAlignment="1" applyProtection="1">
      <alignment horizontal="center" vertical="center"/>
      <protection/>
    </xf>
    <xf numFmtId="0" fontId="15" fillId="8" borderId="64" xfId="0" applyFont="1" applyFill="1" applyBorder="1" applyAlignment="1" applyProtection="1">
      <alignment horizontal="center" vertical="center"/>
      <protection/>
    </xf>
    <xf numFmtId="0" fontId="15" fillId="8" borderId="40" xfId="0" applyFont="1" applyFill="1" applyBorder="1" applyAlignment="1" applyProtection="1">
      <alignment horizontal="center" vertical="center"/>
      <protection/>
    </xf>
    <xf numFmtId="0" fontId="15" fillId="8" borderId="41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" fillId="46" borderId="71" xfId="0" applyFont="1" applyFill="1" applyBorder="1" applyAlignment="1" applyProtection="1">
      <alignment horizontal="center" vertical="center"/>
      <protection/>
    </xf>
    <xf numFmtId="0" fontId="1" fillId="46" borderId="72" xfId="0" applyFont="1" applyFill="1" applyBorder="1" applyAlignment="1" applyProtection="1">
      <alignment horizontal="center" vertical="center"/>
      <protection/>
    </xf>
    <xf numFmtId="0" fontId="1" fillId="46" borderId="7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20</xdr:row>
      <xdr:rowOff>95250</xdr:rowOff>
    </xdr:from>
    <xdr:to>
      <xdr:col>16</xdr:col>
      <xdr:colOff>57150</xdr:colOff>
      <xdr:row>35</xdr:row>
      <xdr:rowOff>19050</xdr:rowOff>
    </xdr:to>
    <xdr:pic>
      <xdr:nvPicPr>
        <xdr:cNvPr id="1" name="Picture 4" descr="OhioGratings-NewProductCatalog_Page_006_Image_00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5153025"/>
          <a:ext cx="42576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5</xdr:row>
      <xdr:rowOff>57150</xdr:rowOff>
    </xdr:from>
    <xdr:to>
      <xdr:col>15</xdr:col>
      <xdr:colOff>485775</xdr:colOff>
      <xdr:row>14</xdr:row>
      <xdr:rowOff>123825</xdr:rowOff>
    </xdr:to>
    <xdr:pic>
      <xdr:nvPicPr>
        <xdr:cNvPr id="2" name="Picture 6" descr="OhioGratings-NewProductCatalog_Page_046_Image_0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181100"/>
          <a:ext cx="41814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571500</xdr:colOff>
      <xdr:row>8</xdr:row>
      <xdr:rowOff>200025</xdr:rowOff>
    </xdr:from>
    <xdr:to>
      <xdr:col>15</xdr:col>
      <xdr:colOff>581025</xdr:colOff>
      <xdr:row>10</xdr:row>
      <xdr:rowOff>190500</xdr:rowOff>
    </xdr:to>
    <xdr:sp>
      <xdr:nvSpPr>
        <xdr:cNvPr id="3" name="Straight Arrow Connector 9"/>
        <xdr:cNvSpPr>
          <a:spLocks/>
        </xdr:cNvSpPr>
      </xdr:nvSpPr>
      <xdr:spPr>
        <a:xfrm rot="16200000" flipH="1">
          <a:off x="10201275" y="1962150"/>
          <a:ext cx="9525" cy="695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190500</xdr:rowOff>
    </xdr:from>
    <xdr:to>
      <xdr:col>9</xdr:col>
      <xdr:colOff>457200</xdr:colOff>
      <xdr:row>15</xdr:row>
      <xdr:rowOff>38100</xdr:rowOff>
    </xdr:to>
    <xdr:sp>
      <xdr:nvSpPr>
        <xdr:cNvPr id="4" name="Straight Arrow Connector 10"/>
        <xdr:cNvSpPr>
          <a:spLocks/>
        </xdr:cNvSpPr>
      </xdr:nvSpPr>
      <xdr:spPr>
        <a:xfrm rot="5400000">
          <a:off x="6143625" y="3724275"/>
          <a:ext cx="285750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</xdr:row>
      <xdr:rowOff>57150</xdr:rowOff>
    </xdr:from>
    <xdr:to>
      <xdr:col>13</xdr:col>
      <xdr:colOff>400050</xdr:colOff>
      <xdr:row>8</xdr:row>
      <xdr:rowOff>66675</xdr:rowOff>
    </xdr:to>
    <xdr:sp>
      <xdr:nvSpPr>
        <xdr:cNvPr id="5" name="Straight Arrow Connector 13"/>
        <xdr:cNvSpPr>
          <a:spLocks/>
        </xdr:cNvSpPr>
      </xdr:nvSpPr>
      <xdr:spPr>
        <a:xfrm>
          <a:off x="5915025" y="800100"/>
          <a:ext cx="2895600" cy="1028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19</xdr:row>
      <xdr:rowOff>95250</xdr:rowOff>
    </xdr:from>
    <xdr:to>
      <xdr:col>12</xdr:col>
      <xdr:colOff>228600</xdr:colOff>
      <xdr:row>27</xdr:row>
      <xdr:rowOff>85725</xdr:rowOff>
    </xdr:to>
    <xdr:sp>
      <xdr:nvSpPr>
        <xdr:cNvPr id="6" name="Straight Arrow Connector 14"/>
        <xdr:cNvSpPr>
          <a:spLocks/>
        </xdr:cNvSpPr>
      </xdr:nvSpPr>
      <xdr:spPr>
        <a:xfrm rot="10800000">
          <a:off x="5743575" y="4953000"/>
          <a:ext cx="2286000" cy="1733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29</xdr:row>
      <xdr:rowOff>209550</xdr:rowOff>
    </xdr:from>
    <xdr:to>
      <xdr:col>13</xdr:col>
      <xdr:colOff>295275</xdr:colOff>
      <xdr:row>31</xdr:row>
      <xdr:rowOff>180975</xdr:rowOff>
    </xdr:to>
    <xdr:sp>
      <xdr:nvSpPr>
        <xdr:cNvPr id="7" name="Straight Arrow Connector 15"/>
        <xdr:cNvSpPr>
          <a:spLocks/>
        </xdr:cNvSpPr>
      </xdr:nvSpPr>
      <xdr:spPr>
        <a:xfrm rot="16200000" flipH="1">
          <a:off x="8696325" y="7267575"/>
          <a:ext cx="9525" cy="438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31</xdr:row>
      <xdr:rowOff>104775</xdr:rowOff>
    </xdr:from>
    <xdr:to>
      <xdr:col>13</xdr:col>
      <xdr:colOff>400050</xdr:colOff>
      <xdr:row>32</xdr:row>
      <xdr:rowOff>66675</xdr:rowOff>
    </xdr:to>
    <xdr:sp>
      <xdr:nvSpPr>
        <xdr:cNvPr id="8" name="Straight Arrow Connector 16"/>
        <xdr:cNvSpPr>
          <a:spLocks/>
        </xdr:cNvSpPr>
      </xdr:nvSpPr>
      <xdr:spPr>
        <a:xfrm rot="16200000" flipV="1">
          <a:off x="8658225" y="7629525"/>
          <a:ext cx="15240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5</xdr:row>
      <xdr:rowOff>9525</xdr:rowOff>
    </xdr:from>
    <xdr:to>
      <xdr:col>15</xdr:col>
      <xdr:colOff>600075</xdr:colOff>
      <xdr:row>8</xdr:row>
      <xdr:rowOff>123825</xdr:rowOff>
    </xdr:to>
    <xdr:sp>
      <xdr:nvSpPr>
        <xdr:cNvPr id="9" name="Straight Arrow Connector 18"/>
        <xdr:cNvSpPr>
          <a:spLocks/>
        </xdr:cNvSpPr>
      </xdr:nvSpPr>
      <xdr:spPr>
        <a:xfrm rot="10800000" flipV="1">
          <a:off x="9410700" y="1133475"/>
          <a:ext cx="819150" cy="752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552450</xdr:colOff>
      <xdr:row>23</xdr:row>
      <xdr:rowOff>180975</xdr:rowOff>
    </xdr:from>
    <xdr:to>
      <xdr:col>15</xdr:col>
      <xdr:colOff>600075</xdr:colOff>
      <xdr:row>26</xdr:row>
      <xdr:rowOff>0</xdr:rowOff>
    </xdr:to>
    <xdr:sp>
      <xdr:nvSpPr>
        <xdr:cNvPr id="10" name="Straight Arrow Connector 19"/>
        <xdr:cNvSpPr>
          <a:spLocks/>
        </xdr:cNvSpPr>
      </xdr:nvSpPr>
      <xdr:spPr>
        <a:xfrm rot="16200000" flipH="1">
          <a:off x="10182225" y="5857875"/>
          <a:ext cx="47625" cy="514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34</xdr:row>
      <xdr:rowOff>114300</xdr:rowOff>
    </xdr:from>
    <xdr:to>
      <xdr:col>12</xdr:col>
      <xdr:colOff>19050</xdr:colOff>
      <xdr:row>35</xdr:row>
      <xdr:rowOff>66675</xdr:rowOff>
    </xdr:to>
    <xdr:sp>
      <xdr:nvSpPr>
        <xdr:cNvPr id="11" name="Straight Arrow Connector 20"/>
        <xdr:cNvSpPr>
          <a:spLocks/>
        </xdr:cNvSpPr>
      </xdr:nvSpPr>
      <xdr:spPr>
        <a:xfrm rot="10800000" flipV="1">
          <a:off x="7648575" y="8305800"/>
          <a:ext cx="171450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32</xdr:row>
      <xdr:rowOff>171450</xdr:rowOff>
    </xdr:from>
    <xdr:to>
      <xdr:col>11</xdr:col>
      <xdr:colOff>76200</xdr:colOff>
      <xdr:row>34</xdr:row>
      <xdr:rowOff>9525</xdr:rowOff>
    </xdr:to>
    <xdr:sp>
      <xdr:nvSpPr>
        <xdr:cNvPr id="12" name="Straight Arrow Connector 21"/>
        <xdr:cNvSpPr>
          <a:spLocks/>
        </xdr:cNvSpPr>
      </xdr:nvSpPr>
      <xdr:spPr>
        <a:xfrm rot="10800000" flipV="1">
          <a:off x="6800850" y="7934325"/>
          <a:ext cx="46672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16</xdr:row>
      <xdr:rowOff>28575</xdr:rowOff>
    </xdr:from>
    <xdr:to>
      <xdr:col>10</xdr:col>
      <xdr:colOff>190500</xdr:colOff>
      <xdr:row>16</xdr:row>
      <xdr:rowOff>171450</xdr:rowOff>
    </xdr:to>
    <xdr:sp>
      <xdr:nvSpPr>
        <xdr:cNvPr id="13" name="Straight Arrow Connector 22"/>
        <xdr:cNvSpPr>
          <a:spLocks/>
        </xdr:cNvSpPr>
      </xdr:nvSpPr>
      <xdr:spPr>
        <a:xfrm rot="5400000">
          <a:off x="6648450" y="4305300"/>
          <a:ext cx="123825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6</xdr:row>
      <xdr:rowOff>0</xdr:rowOff>
    </xdr:from>
    <xdr:to>
      <xdr:col>13</xdr:col>
      <xdr:colOff>9525</xdr:colOff>
      <xdr:row>8</xdr:row>
      <xdr:rowOff>152400</xdr:rowOff>
    </xdr:to>
    <xdr:sp>
      <xdr:nvSpPr>
        <xdr:cNvPr id="14" name="Straight Arrow Connector 23"/>
        <xdr:cNvSpPr>
          <a:spLocks/>
        </xdr:cNvSpPr>
      </xdr:nvSpPr>
      <xdr:spPr>
        <a:xfrm rot="10800000">
          <a:off x="6762750" y="1314450"/>
          <a:ext cx="1657350" cy="600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22</xdr:row>
      <xdr:rowOff>95250</xdr:rowOff>
    </xdr:from>
    <xdr:to>
      <xdr:col>12</xdr:col>
      <xdr:colOff>123825</xdr:colOff>
      <xdr:row>26</xdr:row>
      <xdr:rowOff>19050</xdr:rowOff>
    </xdr:to>
    <xdr:sp>
      <xdr:nvSpPr>
        <xdr:cNvPr id="15" name="Straight Arrow Connector 24"/>
        <xdr:cNvSpPr>
          <a:spLocks/>
        </xdr:cNvSpPr>
      </xdr:nvSpPr>
      <xdr:spPr>
        <a:xfrm rot="10800000">
          <a:off x="6800850" y="5534025"/>
          <a:ext cx="1123950" cy="857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20</xdr:row>
      <xdr:rowOff>19050</xdr:rowOff>
    </xdr:from>
    <xdr:to>
      <xdr:col>15</xdr:col>
      <xdr:colOff>514350</xdr:colOff>
      <xdr:row>22</xdr:row>
      <xdr:rowOff>180975</xdr:rowOff>
    </xdr:to>
    <xdr:sp>
      <xdr:nvSpPr>
        <xdr:cNvPr id="16" name="Straight Arrow Connector 25"/>
        <xdr:cNvSpPr>
          <a:spLocks/>
        </xdr:cNvSpPr>
      </xdr:nvSpPr>
      <xdr:spPr>
        <a:xfrm rot="10800000" flipV="1">
          <a:off x="8877300" y="5076825"/>
          <a:ext cx="1266825" cy="542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38100</xdr:colOff>
      <xdr:row>21</xdr:row>
      <xdr:rowOff>19050</xdr:rowOff>
    </xdr:from>
    <xdr:ext cx="323850" cy="647700"/>
    <xdr:sp>
      <xdr:nvSpPr>
        <xdr:cNvPr id="17" name="Rectangle 49"/>
        <xdr:cNvSpPr>
          <a:spLocks/>
        </xdr:cNvSpPr>
      </xdr:nvSpPr>
      <xdr:spPr>
        <a:xfrm>
          <a:off x="6619875" y="5267325"/>
          <a:ext cx="3238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A</a:t>
          </a:r>
        </a:p>
      </xdr:txBody>
    </xdr:sp>
    <xdr:clientData/>
  </xdr:oneCellAnchor>
  <xdr:oneCellAnchor>
    <xdr:from>
      <xdr:col>10</xdr:col>
      <xdr:colOff>295275</xdr:colOff>
      <xdr:row>3</xdr:row>
      <xdr:rowOff>123825</xdr:rowOff>
    </xdr:from>
    <xdr:ext cx="323850" cy="676275"/>
    <xdr:sp>
      <xdr:nvSpPr>
        <xdr:cNvPr id="18" name="Rectangle 50"/>
        <xdr:cNvSpPr>
          <a:spLocks/>
        </xdr:cNvSpPr>
      </xdr:nvSpPr>
      <xdr:spPr>
        <a:xfrm>
          <a:off x="6877050" y="866775"/>
          <a:ext cx="3238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A</a:t>
          </a:r>
        </a:p>
      </xdr:txBody>
    </xdr:sp>
    <xdr:clientData/>
  </xdr:oneCellAnchor>
  <xdr:oneCellAnchor>
    <xdr:from>
      <xdr:col>13</xdr:col>
      <xdr:colOff>371475</xdr:colOff>
      <xdr:row>29</xdr:row>
      <xdr:rowOff>95250</xdr:rowOff>
    </xdr:from>
    <xdr:ext cx="314325" cy="771525"/>
    <xdr:sp>
      <xdr:nvSpPr>
        <xdr:cNvPr id="19" name="Rectangle 51"/>
        <xdr:cNvSpPr>
          <a:spLocks/>
        </xdr:cNvSpPr>
      </xdr:nvSpPr>
      <xdr:spPr>
        <a:xfrm>
          <a:off x="8782050" y="7153275"/>
          <a:ext cx="314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F</a:t>
          </a:r>
        </a:p>
      </xdr:txBody>
    </xdr:sp>
    <xdr:clientData/>
  </xdr:oneCellAnchor>
  <xdr:oneCellAnchor>
    <xdr:from>
      <xdr:col>16</xdr:col>
      <xdr:colOff>76200</xdr:colOff>
      <xdr:row>23</xdr:row>
      <xdr:rowOff>76200</xdr:rowOff>
    </xdr:from>
    <xdr:ext cx="314325" cy="714375"/>
    <xdr:sp>
      <xdr:nvSpPr>
        <xdr:cNvPr id="20" name="Rectangle 52"/>
        <xdr:cNvSpPr>
          <a:spLocks/>
        </xdr:cNvSpPr>
      </xdr:nvSpPr>
      <xdr:spPr>
        <a:xfrm>
          <a:off x="10315575" y="5753100"/>
          <a:ext cx="3143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G</a:t>
          </a:r>
        </a:p>
      </xdr:txBody>
    </xdr:sp>
    <xdr:clientData/>
  </xdr:oneCellAnchor>
  <xdr:oneCellAnchor>
    <xdr:from>
      <xdr:col>15</xdr:col>
      <xdr:colOff>180975</xdr:colOff>
      <xdr:row>4</xdr:row>
      <xdr:rowOff>114300</xdr:rowOff>
    </xdr:from>
    <xdr:ext cx="314325" cy="600075"/>
    <xdr:sp>
      <xdr:nvSpPr>
        <xdr:cNvPr id="21" name="Rectangle 53"/>
        <xdr:cNvSpPr>
          <a:spLocks/>
        </xdr:cNvSpPr>
      </xdr:nvSpPr>
      <xdr:spPr>
        <a:xfrm>
          <a:off x="9810750" y="1047750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B</a:t>
          </a:r>
        </a:p>
      </xdr:txBody>
    </xdr:sp>
    <xdr:clientData/>
  </xdr:oneCellAnchor>
  <xdr:oneCellAnchor>
    <xdr:from>
      <xdr:col>14</xdr:col>
      <xdr:colOff>542925</xdr:colOff>
      <xdr:row>19</xdr:row>
      <xdr:rowOff>38100</xdr:rowOff>
    </xdr:from>
    <xdr:ext cx="314325" cy="647700"/>
    <xdr:sp>
      <xdr:nvSpPr>
        <xdr:cNvPr id="22" name="Rectangle 54"/>
        <xdr:cNvSpPr>
          <a:spLocks/>
        </xdr:cNvSpPr>
      </xdr:nvSpPr>
      <xdr:spPr>
        <a:xfrm>
          <a:off x="9563100" y="4895850"/>
          <a:ext cx="3143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B</a:t>
          </a:r>
        </a:p>
      </xdr:txBody>
    </xdr:sp>
    <xdr:clientData/>
  </xdr:oneCellAnchor>
  <xdr:oneCellAnchor>
    <xdr:from>
      <xdr:col>9</xdr:col>
      <xdr:colOff>485775</xdr:colOff>
      <xdr:row>16</xdr:row>
      <xdr:rowOff>76200</xdr:rowOff>
    </xdr:from>
    <xdr:ext cx="314325" cy="733425"/>
    <xdr:sp>
      <xdr:nvSpPr>
        <xdr:cNvPr id="23" name="Rectangle 59"/>
        <xdr:cNvSpPr>
          <a:spLocks/>
        </xdr:cNvSpPr>
      </xdr:nvSpPr>
      <xdr:spPr>
        <a:xfrm>
          <a:off x="6457950" y="4352925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E</a:t>
          </a:r>
        </a:p>
      </xdr:txBody>
    </xdr:sp>
    <xdr:clientData/>
  </xdr:oneCellAnchor>
  <xdr:oneCellAnchor>
    <xdr:from>
      <xdr:col>16</xdr:col>
      <xdr:colOff>76200</xdr:colOff>
      <xdr:row>8</xdr:row>
      <xdr:rowOff>209550</xdr:rowOff>
    </xdr:from>
    <xdr:ext cx="314325" cy="600075"/>
    <xdr:sp>
      <xdr:nvSpPr>
        <xdr:cNvPr id="24" name="Rectangle 60"/>
        <xdr:cNvSpPr>
          <a:spLocks/>
        </xdr:cNvSpPr>
      </xdr:nvSpPr>
      <xdr:spPr>
        <a:xfrm>
          <a:off x="10315575" y="1971675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G</a:t>
          </a:r>
        </a:p>
      </xdr:txBody>
    </xdr:sp>
    <xdr:clientData/>
  </xdr:oneCellAnchor>
  <xdr:oneCellAnchor>
    <xdr:from>
      <xdr:col>11</xdr:col>
      <xdr:colOff>371475</xdr:colOff>
      <xdr:row>34</xdr:row>
      <xdr:rowOff>123825</xdr:rowOff>
    </xdr:from>
    <xdr:ext cx="314325" cy="628650"/>
    <xdr:sp>
      <xdr:nvSpPr>
        <xdr:cNvPr id="25" name="Rectangle 61"/>
        <xdr:cNvSpPr>
          <a:spLocks/>
        </xdr:cNvSpPr>
      </xdr:nvSpPr>
      <xdr:spPr>
        <a:xfrm>
          <a:off x="7562850" y="8315325"/>
          <a:ext cx="3143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E</a:t>
          </a:r>
        </a:p>
      </xdr:txBody>
    </xdr:sp>
    <xdr:clientData/>
  </xdr:oneCellAnchor>
  <xdr:oneCellAnchor>
    <xdr:from>
      <xdr:col>13</xdr:col>
      <xdr:colOff>314325</xdr:colOff>
      <xdr:row>31</xdr:row>
      <xdr:rowOff>85725</xdr:rowOff>
    </xdr:from>
    <xdr:ext cx="323850" cy="590550"/>
    <xdr:sp>
      <xdr:nvSpPr>
        <xdr:cNvPr id="26" name="Rectangle 62"/>
        <xdr:cNvSpPr>
          <a:spLocks/>
        </xdr:cNvSpPr>
      </xdr:nvSpPr>
      <xdr:spPr>
        <a:xfrm>
          <a:off x="8724900" y="7610475"/>
          <a:ext cx="3238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H</a:t>
          </a:r>
        </a:p>
      </xdr:txBody>
    </xdr:sp>
    <xdr:clientData/>
  </xdr:oneCellAnchor>
  <xdr:oneCellAnchor>
    <xdr:from>
      <xdr:col>10</xdr:col>
      <xdr:colOff>457200</xdr:colOff>
      <xdr:row>22</xdr:row>
      <xdr:rowOff>133350</xdr:rowOff>
    </xdr:from>
    <xdr:ext cx="314325" cy="733425"/>
    <xdr:sp>
      <xdr:nvSpPr>
        <xdr:cNvPr id="27" name="Rectangle 63"/>
        <xdr:cNvSpPr>
          <a:spLocks/>
        </xdr:cNvSpPr>
      </xdr:nvSpPr>
      <xdr:spPr>
        <a:xfrm>
          <a:off x="7038975" y="5572125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D</a:t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314325" cy="590550"/>
    <xdr:sp>
      <xdr:nvSpPr>
        <xdr:cNvPr id="28" name="Rectangle 65"/>
        <xdr:cNvSpPr>
          <a:spLocks/>
        </xdr:cNvSpPr>
      </xdr:nvSpPr>
      <xdr:spPr>
        <a:xfrm>
          <a:off x="5972175" y="3781425"/>
          <a:ext cx="314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C</a:t>
          </a:r>
        </a:p>
      </xdr:txBody>
    </xdr:sp>
    <xdr:clientData/>
  </xdr:oneCellAnchor>
  <xdr:oneCellAnchor>
    <xdr:from>
      <xdr:col>10</xdr:col>
      <xdr:colOff>171450</xdr:colOff>
      <xdr:row>32</xdr:row>
      <xdr:rowOff>228600</xdr:rowOff>
    </xdr:from>
    <xdr:ext cx="314325" cy="600075"/>
    <xdr:sp>
      <xdr:nvSpPr>
        <xdr:cNvPr id="29" name="Rectangle 66"/>
        <xdr:cNvSpPr>
          <a:spLocks/>
        </xdr:cNvSpPr>
      </xdr:nvSpPr>
      <xdr:spPr>
        <a:xfrm>
          <a:off x="6753225" y="7991475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C</a:t>
          </a:r>
        </a:p>
      </xdr:txBody>
    </xdr:sp>
    <xdr:clientData/>
  </xdr:oneCellAnchor>
  <xdr:oneCellAnchor>
    <xdr:from>
      <xdr:col>11</xdr:col>
      <xdr:colOff>447675</xdr:colOff>
      <xdr:row>4</xdr:row>
      <xdr:rowOff>133350</xdr:rowOff>
    </xdr:from>
    <xdr:ext cx="314325" cy="600075"/>
    <xdr:sp>
      <xdr:nvSpPr>
        <xdr:cNvPr id="30" name="Rectangle 68"/>
        <xdr:cNvSpPr>
          <a:spLocks/>
        </xdr:cNvSpPr>
      </xdr:nvSpPr>
      <xdr:spPr>
        <a:xfrm>
          <a:off x="7639050" y="1066800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D</a:t>
          </a:r>
        </a:p>
      </xdr:txBody>
    </xdr:sp>
    <xdr:clientData/>
  </xdr:oneCellAnchor>
  <xdr:twoCellAnchor editAs="oneCell">
    <xdr:from>
      <xdr:col>17</xdr:col>
      <xdr:colOff>457200</xdr:colOff>
      <xdr:row>2</xdr:row>
      <xdr:rowOff>85725</xdr:rowOff>
    </xdr:from>
    <xdr:to>
      <xdr:col>21</xdr:col>
      <xdr:colOff>85725</xdr:colOff>
      <xdr:row>6</xdr:row>
      <xdr:rowOff>114300</xdr:rowOff>
    </xdr:to>
    <xdr:pic>
      <xdr:nvPicPr>
        <xdr:cNvPr id="31" name="Picture 7" descr="grating (9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25200" y="628650"/>
          <a:ext cx="2066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476250</xdr:colOff>
      <xdr:row>23</xdr:row>
      <xdr:rowOff>228600</xdr:rowOff>
    </xdr:from>
    <xdr:to>
      <xdr:col>21</xdr:col>
      <xdr:colOff>276225</xdr:colOff>
      <xdr:row>27</xdr:row>
      <xdr:rowOff>161925</xdr:rowOff>
    </xdr:to>
    <xdr:pic>
      <xdr:nvPicPr>
        <xdr:cNvPr id="32" name="Picture 7" descr="grating (9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0" y="5905500"/>
          <a:ext cx="2238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438150</xdr:colOff>
      <xdr:row>10</xdr:row>
      <xdr:rowOff>95250</xdr:rowOff>
    </xdr:from>
    <xdr:to>
      <xdr:col>21</xdr:col>
      <xdr:colOff>95250</xdr:colOff>
      <xdr:row>12</xdr:row>
      <xdr:rowOff>361950</xdr:rowOff>
    </xdr:to>
    <xdr:pic>
      <xdr:nvPicPr>
        <xdr:cNvPr id="33" name="Picture 6" descr="grating (10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06150" y="2562225"/>
          <a:ext cx="2095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523875</xdr:colOff>
      <xdr:row>32</xdr:row>
      <xdr:rowOff>76200</xdr:rowOff>
    </xdr:from>
    <xdr:to>
      <xdr:col>21</xdr:col>
      <xdr:colOff>257175</xdr:colOff>
      <xdr:row>36</xdr:row>
      <xdr:rowOff>133350</xdr:rowOff>
    </xdr:to>
    <xdr:pic>
      <xdr:nvPicPr>
        <xdr:cNvPr id="34" name="Picture 6" descr="grating (10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7839075"/>
          <a:ext cx="2171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22</xdr:row>
      <xdr:rowOff>85725</xdr:rowOff>
    </xdr:from>
    <xdr:to>
      <xdr:col>14</xdr:col>
      <xdr:colOff>238125</xdr:colOff>
      <xdr:row>28</xdr:row>
      <xdr:rowOff>161925</xdr:rowOff>
    </xdr:to>
    <xdr:pic>
      <xdr:nvPicPr>
        <xdr:cNvPr id="1" name="Picture 6" descr="grating (10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3943350"/>
          <a:ext cx="2724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7</xdr:row>
      <xdr:rowOff>161925</xdr:rowOff>
    </xdr:from>
    <xdr:to>
      <xdr:col>14</xdr:col>
      <xdr:colOff>361950</xdr:colOff>
      <xdr:row>13</xdr:row>
      <xdr:rowOff>133350</xdr:rowOff>
    </xdr:to>
    <xdr:pic>
      <xdr:nvPicPr>
        <xdr:cNvPr id="2" name="Picture 7" descr="grating (9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438275"/>
          <a:ext cx="2695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22</xdr:row>
      <xdr:rowOff>85725</xdr:rowOff>
    </xdr:from>
    <xdr:to>
      <xdr:col>14</xdr:col>
      <xdr:colOff>238125</xdr:colOff>
      <xdr:row>28</xdr:row>
      <xdr:rowOff>161925</xdr:rowOff>
    </xdr:to>
    <xdr:pic>
      <xdr:nvPicPr>
        <xdr:cNvPr id="1" name="Picture 6" descr="grating (10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3943350"/>
          <a:ext cx="2724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7</xdr:row>
      <xdr:rowOff>161925</xdr:rowOff>
    </xdr:from>
    <xdr:to>
      <xdr:col>14</xdr:col>
      <xdr:colOff>361950</xdr:colOff>
      <xdr:row>13</xdr:row>
      <xdr:rowOff>133350</xdr:rowOff>
    </xdr:to>
    <xdr:pic>
      <xdr:nvPicPr>
        <xdr:cNvPr id="2" name="Picture 7" descr="grating (9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438275"/>
          <a:ext cx="2695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rightToLeft="1" tabSelected="1" zoomScale="70" zoomScaleNormal="70" zoomScalePageLayoutView="0" workbookViewId="0" topLeftCell="A13">
      <selection activeCell="F26" sqref="F26"/>
    </sheetView>
  </sheetViews>
  <sheetFormatPr defaultColWidth="9.140625" defaultRowHeight="12.75"/>
  <cols>
    <col min="1" max="1" width="5.7109375" style="19" customWidth="1"/>
    <col min="2" max="3" width="9.140625" style="19" customWidth="1"/>
    <col min="4" max="4" width="3.57421875" style="19" customWidth="1"/>
    <col min="5" max="5" width="8.28125" style="20" customWidth="1"/>
    <col min="6" max="6" width="13.8515625" style="19" customWidth="1"/>
    <col min="7" max="7" width="6.421875" style="21" customWidth="1"/>
    <col min="8" max="8" width="24.28125" style="19" customWidth="1"/>
    <col min="9" max="16" width="9.140625" style="19" customWidth="1"/>
    <col min="17" max="17" width="6.421875" style="19" customWidth="1"/>
    <col min="18" max="16384" width="9.140625" style="19" customWidth="1"/>
  </cols>
  <sheetData>
    <row r="1" spans="1:23" ht="16.5" thickBot="1" thickTop="1">
      <c r="A1" s="85"/>
      <c r="B1" s="86"/>
      <c r="C1" s="86"/>
      <c r="D1" s="86"/>
      <c r="E1" s="87"/>
      <c r="F1" s="86"/>
      <c r="G1" s="88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9"/>
    </row>
    <row r="2" spans="1:23" ht="26.25" customHeight="1" thickBo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22"/>
      <c r="N2" s="22"/>
      <c r="O2" s="22"/>
      <c r="P2" s="22"/>
      <c r="Q2" s="22"/>
      <c r="R2" s="114" t="s">
        <v>81</v>
      </c>
      <c r="S2" s="115"/>
      <c r="T2" s="116">
        <f>3!H6</f>
        <v>2802.364166445799</v>
      </c>
      <c r="U2" s="117"/>
      <c r="V2" s="103" t="s">
        <v>82</v>
      </c>
      <c r="W2" s="90"/>
    </row>
    <row r="3" spans="1:23" ht="15.75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22"/>
      <c r="N3" s="22"/>
      <c r="O3" s="22"/>
      <c r="P3" s="22"/>
      <c r="Q3" s="22"/>
      <c r="R3" s="22"/>
      <c r="S3" s="22"/>
      <c r="T3" s="22"/>
      <c r="U3" s="22"/>
      <c r="V3" s="22"/>
      <c r="W3" s="90"/>
    </row>
    <row r="4" spans="1:23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22"/>
      <c r="N4" s="22"/>
      <c r="O4" s="22"/>
      <c r="P4" s="22"/>
      <c r="Q4" s="22"/>
      <c r="R4" s="22"/>
      <c r="S4" s="22"/>
      <c r="T4" s="22"/>
      <c r="U4" s="22"/>
      <c r="V4" s="22"/>
      <c r="W4" s="90"/>
    </row>
    <row r="5" spans="1:23" ht="15" customHeight="1">
      <c r="A5" s="110" t="s">
        <v>59</v>
      </c>
      <c r="B5" s="111"/>
      <c r="C5" s="111"/>
      <c r="D5" s="111"/>
      <c r="E5" s="111"/>
      <c r="F5" s="111"/>
      <c r="G5" s="111"/>
      <c r="H5" s="111"/>
      <c r="I5" s="22"/>
      <c r="J5" s="22"/>
      <c r="K5" s="22"/>
      <c r="L5" s="22"/>
      <c r="M5" s="22"/>
      <c r="N5" s="22"/>
      <c r="O5" s="22"/>
      <c r="P5" s="22"/>
      <c r="Q5" s="22"/>
      <c r="R5" s="72" t="s">
        <v>72</v>
      </c>
      <c r="S5" s="22"/>
      <c r="T5" s="22"/>
      <c r="U5" s="22"/>
      <c r="V5" s="22"/>
      <c r="W5" s="90"/>
    </row>
    <row r="6" spans="1:23" ht="15" customHeight="1">
      <c r="A6" s="110"/>
      <c r="B6" s="111"/>
      <c r="C6" s="111"/>
      <c r="D6" s="111"/>
      <c r="E6" s="111"/>
      <c r="F6" s="111"/>
      <c r="G6" s="111"/>
      <c r="H6" s="11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90"/>
    </row>
    <row r="7" spans="1:23" ht="15.75" thickBot="1">
      <c r="A7" s="91"/>
      <c r="B7" s="22"/>
      <c r="C7" s="22"/>
      <c r="D7" s="22"/>
      <c r="E7" s="92"/>
      <c r="F7" s="22"/>
      <c r="G7" s="3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90"/>
    </row>
    <row r="8" spans="1:23" ht="19.5" customHeight="1" thickTop="1">
      <c r="A8" s="91"/>
      <c r="B8" s="22"/>
      <c r="C8" s="22"/>
      <c r="D8" s="22"/>
      <c r="E8" s="23" t="s">
        <v>2</v>
      </c>
      <c r="F8" s="44">
        <v>700</v>
      </c>
      <c r="G8" s="24" t="s">
        <v>48</v>
      </c>
      <c r="H8" s="25" t="s">
        <v>1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72" t="s">
        <v>76</v>
      </c>
      <c r="V8" s="22"/>
      <c r="W8" s="90"/>
    </row>
    <row r="9" spans="1:23" ht="26.25" customHeight="1" thickBot="1">
      <c r="A9" s="91"/>
      <c r="B9" s="104" t="s">
        <v>45</v>
      </c>
      <c r="C9" s="105"/>
      <c r="D9" s="26"/>
      <c r="E9" s="27" t="s">
        <v>2</v>
      </c>
      <c r="F9" s="45">
        <v>2000</v>
      </c>
      <c r="G9" s="28" t="s">
        <v>49</v>
      </c>
      <c r="H9" s="29" t="s">
        <v>7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90"/>
    </row>
    <row r="10" spans="1:23" ht="29.25" customHeight="1" thickBot="1">
      <c r="A10" s="93" t="s">
        <v>47</v>
      </c>
      <c r="B10" s="106">
        <f>1!E22</f>
        <v>51.682640799999994</v>
      </c>
      <c r="C10" s="107"/>
      <c r="D10" s="30"/>
      <c r="E10" s="27" t="s">
        <v>2</v>
      </c>
      <c r="F10" s="45">
        <v>30</v>
      </c>
      <c r="G10" s="28" t="s">
        <v>50</v>
      </c>
      <c r="H10" s="29" t="s">
        <v>10</v>
      </c>
      <c r="I10" s="22"/>
      <c r="J10" s="22"/>
      <c r="K10" s="22"/>
      <c r="L10" s="22"/>
      <c r="M10" s="22"/>
      <c r="N10" s="22"/>
      <c r="O10" s="22"/>
      <c r="P10" s="22"/>
      <c r="Q10" s="22"/>
      <c r="R10" s="114" t="s">
        <v>83</v>
      </c>
      <c r="S10" s="115"/>
      <c r="T10" s="116">
        <f>3!H26</f>
        <v>8006.754761273712</v>
      </c>
      <c r="U10" s="117"/>
      <c r="V10" s="103" t="s">
        <v>82</v>
      </c>
      <c r="W10" s="90"/>
    </row>
    <row r="11" spans="1:23" ht="19.5" customHeight="1">
      <c r="A11" s="91"/>
      <c r="B11" s="22"/>
      <c r="C11" s="22"/>
      <c r="D11" s="22"/>
      <c r="E11" s="27" t="s">
        <v>2</v>
      </c>
      <c r="F11" s="45">
        <v>3</v>
      </c>
      <c r="G11" s="28" t="s">
        <v>51</v>
      </c>
      <c r="H11" s="29" t="s">
        <v>13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90"/>
    </row>
    <row r="12" spans="1:23" ht="27" customHeight="1">
      <c r="A12" s="91"/>
      <c r="B12" s="108" t="s">
        <v>46</v>
      </c>
      <c r="C12" s="109"/>
      <c r="D12" s="26"/>
      <c r="E12" s="31" t="s">
        <v>38</v>
      </c>
      <c r="F12" s="45">
        <v>0.392</v>
      </c>
      <c r="G12" s="32"/>
      <c r="H12" s="33" t="s">
        <v>56</v>
      </c>
      <c r="I12" s="22"/>
      <c r="J12" s="22"/>
      <c r="K12" s="22"/>
      <c r="L12" s="22"/>
      <c r="M12" s="22"/>
      <c r="N12" s="22"/>
      <c r="O12" s="22"/>
      <c r="P12" s="22"/>
      <c r="Q12" s="22"/>
      <c r="R12" s="72" t="s">
        <v>72</v>
      </c>
      <c r="S12" s="22"/>
      <c r="T12" s="22"/>
      <c r="U12" s="22"/>
      <c r="V12" s="22"/>
      <c r="W12" s="90"/>
    </row>
    <row r="13" spans="1:23" ht="37.5" customHeight="1">
      <c r="A13" s="93" t="s">
        <v>47</v>
      </c>
      <c r="B13" s="106">
        <f>1!E24</f>
        <v>54.094174104678395</v>
      </c>
      <c r="C13" s="107"/>
      <c r="D13" s="30"/>
      <c r="E13" s="27" t="s">
        <v>2</v>
      </c>
      <c r="F13" s="45">
        <v>30</v>
      </c>
      <c r="G13" s="28" t="s">
        <v>53</v>
      </c>
      <c r="H13" s="29" t="s">
        <v>26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90"/>
    </row>
    <row r="14" spans="1:23" ht="19.5" customHeight="1">
      <c r="A14" s="91"/>
      <c r="B14" s="22"/>
      <c r="C14" s="22"/>
      <c r="D14" s="22"/>
      <c r="E14" s="27" t="s">
        <v>2</v>
      </c>
      <c r="F14" s="45">
        <v>40</v>
      </c>
      <c r="G14" s="28" t="s">
        <v>54</v>
      </c>
      <c r="H14" s="29" t="s">
        <v>30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90"/>
    </row>
    <row r="15" spans="1:23" ht="19.5" customHeight="1" thickBot="1">
      <c r="A15" s="91"/>
      <c r="B15" s="22"/>
      <c r="C15" s="22"/>
      <c r="D15" s="22"/>
      <c r="E15" s="34" t="s">
        <v>2</v>
      </c>
      <c r="F15" s="46">
        <v>5</v>
      </c>
      <c r="G15" s="35" t="s">
        <v>55</v>
      </c>
      <c r="H15" s="36" t="s">
        <v>34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72" t="s">
        <v>76</v>
      </c>
      <c r="V15" s="22"/>
      <c r="W15" s="90"/>
    </row>
    <row r="16" spans="1:23" ht="19.5" customHeight="1" thickTop="1">
      <c r="A16" s="91"/>
      <c r="B16" s="22"/>
      <c r="C16" s="22"/>
      <c r="D16" s="22"/>
      <c r="E16" s="47" t="s">
        <v>60</v>
      </c>
      <c r="F16" s="37"/>
      <c r="G16" s="38"/>
      <c r="H16" s="39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90"/>
    </row>
    <row r="17" spans="1:23" ht="15">
      <c r="A17" s="91"/>
      <c r="B17" s="22"/>
      <c r="C17" s="22"/>
      <c r="D17" s="22"/>
      <c r="E17" s="92"/>
      <c r="F17" s="22"/>
      <c r="G17" s="3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90"/>
    </row>
    <row r="18" spans="1:23" ht="15">
      <c r="A18" s="91"/>
      <c r="B18" s="22"/>
      <c r="C18" s="22"/>
      <c r="D18" s="22"/>
      <c r="E18" s="92"/>
      <c r="F18" s="22"/>
      <c r="G18" s="3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90"/>
    </row>
    <row r="19" spans="1:23" ht="15.75" thickBot="1">
      <c r="A19" s="94"/>
      <c r="B19" s="95"/>
      <c r="C19" s="95"/>
      <c r="D19" s="95"/>
      <c r="E19" s="96"/>
      <c r="F19" s="95"/>
      <c r="G19" s="97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8"/>
    </row>
    <row r="20" spans="1:23" ht="15.75" thickTop="1">
      <c r="A20" s="85"/>
      <c r="B20" s="86"/>
      <c r="C20" s="86"/>
      <c r="D20" s="86"/>
      <c r="E20" s="87"/>
      <c r="F20" s="86"/>
      <c r="G20" s="88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9"/>
    </row>
    <row r="21" spans="1:23" ht="15" customHeight="1">
      <c r="A21" s="110" t="s">
        <v>58</v>
      </c>
      <c r="B21" s="111"/>
      <c r="C21" s="111"/>
      <c r="D21" s="111"/>
      <c r="E21" s="111"/>
      <c r="F21" s="111"/>
      <c r="G21" s="111"/>
      <c r="H21" s="11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90"/>
    </row>
    <row r="22" spans="1:23" ht="15" customHeight="1" thickBot="1">
      <c r="A22" s="110"/>
      <c r="B22" s="111"/>
      <c r="C22" s="111"/>
      <c r="D22" s="111"/>
      <c r="E22" s="111"/>
      <c r="F22" s="111"/>
      <c r="G22" s="111"/>
      <c r="H22" s="11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90"/>
    </row>
    <row r="23" spans="1:23" ht="18.75" thickBot="1">
      <c r="A23" s="91"/>
      <c r="B23" s="22"/>
      <c r="C23" s="22"/>
      <c r="D23" s="22"/>
      <c r="E23" s="92"/>
      <c r="F23" s="22"/>
      <c r="G23" s="3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114" t="s">
        <v>81</v>
      </c>
      <c r="S23" s="115"/>
      <c r="T23" s="116">
        <f>2!H6</f>
        <v>267.4983977061899</v>
      </c>
      <c r="U23" s="117"/>
      <c r="V23" s="103" t="s">
        <v>82</v>
      </c>
      <c r="W23" s="90"/>
    </row>
    <row r="24" spans="1:23" ht="18.75" thickTop="1">
      <c r="A24" s="91"/>
      <c r="B24" s="22"/>
      <c r="C24" s="22"/>
      <c r="D24" s="22"/>
      <c r="E24" s="23" t="s">
        <v>2</v>
      </c>
      <c r="F24" s="44">
        <v>1100</v>
      </c>
      <c r="G24" s="24" t="s">
        <v>48</v>
      </c>
      <c r="H24" s="25" t="s">
        <v>1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90"/>
    </row>
    <row r="25" spans="1:23" ht="18">
      <c r="A25" s="91"/>
      <c r="B25" s="104" t="s">
        <v>45</v>
      </c>
      <c r="C25" s="105"/>
      <c r="D25" s="26"/>
      <c r="E25" s="27" t="s">
        <v>2</v>
      </c>
      <c r="F25" s="45">
        <v>300</v>
      </c>
      <c r="G25" s="28" t="s">
        <v>49</v>
      </c>
      <c r="H25" s="29" t="s">
        <v>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90"/>
    </row>
    <row r="26" spans="1:23" ht="18">
      <c r="A26" s="93" t="s">
        <v>47</v>
      </c>
      <c r="B26" s="106">
        <f>1!E8</f>
        <v>11.66362704</v>
      </c>
      <c r="C26" s="107"/>
      <c r="D26" s="30"/>
      <c r="E26" s="27" t="s">
        <v>2</v>
      </c>
      <c r="F26" s="45">
        <v>30</v>
      </c>
      <c r="G26" s="28" t="s">
        <v>50</v>
      </c>
      <c r="H26" s="29" t="s">
        <v>10</v>
      </c>
      <c r="I26" s="22"/>
      <c r="J26" s="22"/>
      <c r="K26" s="22"/>
      <c r="L26" s="22"/>
      <c r="M26" s="22"/>
      <c r="N26" s="22"/>
      <c r="O26" s="22"/>
      <c r="P26" s="22"/>
      <c r="Q26" s="22"/>
      <c r="R26" s="72" t="s">
        <v>72</v>
      </c>
      <c r="S26" s="22"/>
      <c r="T26" s="22"/>
      <c r="U26" s="22"/>
      <c r="V26" s="22"/>
      <c r="W26" s="90"/>
    </row>
    <row r="27" spans="1:23" ht="18">
      <c r="A27" s="91"/>
      <c r="B27" s="22"/>
      <c r="C27" s="22"/>
      <c r="D27" s="22"/>
      <c r="E27" s="27" t="s">
        <v>2</v>
      </c>
      <c r="F27" s="45">
        <v>3</v>
      </c>
      <c r="G27" s="28" t="s">
        <v>51</v>
      </c>
      <c r="H27" s="29" t="s">
        <v>13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90"/>
    </row>
    <row r="28" spans="1:23" ht="18">
      <c r="A28" s="91"/>
      <c r="B28" s="108" t="s">
        <v>46</v>
      </c>
      <c r="C28" s="109"/>
      <c r="D28" s="26"/>
      <c r="E28" s="27" t="s">
        <v>2</v>
      </c>
      <c r="F28" s="45">
        <v>15</v>
      </c>
      <c r="G28" s="28" t="s">
        <v>52</v>
      </c>
      <c r="H28" s="33" t="s">
        <v>16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90"/>
    </row>
    <row r="29" spans="1:23" ht="18">
      <c r="A29" s="93" t="s">
        <v>47</v>
      </c>
      <c r="B29" s="106">
        <f>1!E10</f>
        <v>12.225946387968</v>
      </c>
      <c r="C29" s="107"/>
      <c r="D29" s="30"/>
      <c r="E29" s="27" t="s">
        <v>2</v>
      </c>
      <c r="F29" s="45">
        <v>3</v>
      </c>
      <c r="G29" s="28" t="s">
        <v>57</v>
      </c>
      <c r="H29" s="33" t="s">
        <v>21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72" t="s">
        <v>76</v>
      </c>
      <c r="V29" s="22"/>
      <c r="W29" s="90"/>
    </row>
    <row r="30" spans="1:23" ht="18">
      <c r="A30" s="91"/>
      <c r="B30" s="22"/>
      <c r="C30" s="22"/>
      <c r="D30" s="22"/>
      <c r="E30" s="27" t="s">
        <v>2</v>
      </c>
      <c r="F30" s="45">
        <v>30</v>
      </c>
      <c r="G30" s="28" t="s">
        <v>53</v>
      </c>
      <c r="H30" s="29" t="s">
        <v>26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90"/>
    </row>
    <row r="31" spans="1:23" ht="18.75" thickBot="1">
      <c r="A31" s="91"/>
      <c r="B31" s="22"/>
      <c r="C31" s="22"/>
      <c r="D31" s="22"/>
      <c r="E31" s="27" t="s">
        <v>2</v>
      </c>
      <c r="F31" s="45">
        <v>100</v>
      </c>
      <c r="G31" s="28" t="s">
        <v>54</v>
      </c>
      <c r="H31" s="29" t="s">
        <v>30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90"/>
    </row>
    <row r="32" spans="1:23" ht="18.75" thickBot="1">
      <c r="A32" s="91"/>
      <c r="B32" s="22"/>
      <c r="C32" s="22"/>
      <c r="D32" s="22"/>
      <c r="E32" s="34" t="s">
        <v>2</v>
      </c>
      <c r="F32" s="46">
        <v>5</v>
      </c>
      <c r="G32" s="35" t="s">
        <v>55</v>
      </c>
      <c r="H32" s="36" t="s">
        <v>34</v>
      </c>
      <c r="I32" s="22"/>
      <c r="J32" s="22"/>
      <c r="K32" s="22"/>
      <c r="L32" s="22"/>
      <c r="M32" s="22"/>
      <c r="N32" s="22"/>
      <c r="O32" s="22"/>
      <c r="P32" s="22"/>
      <c r="Q32" s="22"/>
      <c r="R32" s="114" t="s">
        <v>83</v>
      </c>
      <c r="S32" s="115"/>
      <c r="T32" s="116">
        <f>2!H26</f>
        <v>486.3607231021634</v>
      </c>
      <c r="U32" s="117"/>
      <c r="V32" s="103" t="s">
        <v>82</v>
      </c>
      <c r="W32" s="90"/>
    </row>
    <row r="33" spans="1:23" ht="18.75" thickTop="1">
      <c r="A33" s="91"/>
      <c r="B33" s="22"/>
      <c r="C33" s="22"/>
      <c r="D33" s="22"/>
      <c r="E33" s="47" t="s">
        <v>60</v>
      </c>
      <c r="F33" s="37"/>
      <c r="G33" s="38"/>
      <c r="H33" s="39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90"/>
    </row>
    <row r="34" spans="1:23" ht="15">
      <c r="A34" s="91"/>
      <c r="B34" s="22"/>
      <c r="C34" s="22"/>
      <c r="D34" s="22"/>
      <c r="E34" s="92"/>
      <c r="F34" s="22"/>
      <c r="G34" s="3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72" t="s">
        <v>72</v>
      </c>
      <c r="S34" s="22"/>
      <c r="T34" s="22"/>
      <c r="U34" s="22"/>
      <c r="V34" s="22"/>
      <c r="W34" s="90"/>
    </row>
    <row r="35" spans="1:23" ht="15">
      <c r="A35" s="91"/>
      <c r="B35" s="22"/>
      <c r="C35" s="22"/>
      <c r="D35" s="22"/>
      <c r="E35" s="92"/>
      <c r="F35" s="22"/>
      <c r="G35" s="3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90"/>
    </row>
    <row r="36" spans="1:23" ht="15">
      <c r="A36" s="91"/>
      <c r="B36" s="22"/>
      <c r="C36" s="22"/>
      <c r="D36" s="22"/>
      <c r="E36" s="92"/>
      <c r="F36" s="22"/>
      <c r="G36" s="3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90"/>
    </row>
    <row r="37" spans="1:23" ht="15">
      <c r="A37" s="91"/>
      <c r="B37" s="22"/>
      <c r="C37" s="22"/>
      <c r="D37" s="22"/>
      <c r="E37" s="92"/>
      <c r="F37" s="22"/>
      <c r="G37" s="3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90"/>
    </row>
    <row r="38" spans="1:23" ht="15">
      <c r="A38" s="91"/>
      <c r="B38" s="22"/>
      <c r="C38" s="22"/>
      <c r="D38" s="22"/>
      <c r="E38" s="92"/>
      <c r="F38" s="22"/>
      <c r="G38" s="3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72" t="s">
        <v>76</v>
      </c>
      <c r="V38" s="22"/>
      <c r="W38" s="90"/>
    </row>
    <row r="39" spans="1:23" ht="15.75" thickBot="1">
      <c r="A39" s="94"/>
      <c r="B39" s="95"/>
      <c r="C39" s="95"/>
      <c r="D39" s="95"/>
      <c r="E39" s="96"/>
      <c r="F39" s="95"/>
      <c r="G39" s="97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8"/>
    </row>
    <row r="40" spans="2:19" ht="24" thickTop="1">
      <c r="B40" s="41"/>
      <c r="I40" s="43"/>
      <c r="L40" s="99"/>
      <c r="M40" s="100"/>
      <c r="N40" s="99"/>
      <c r="O40" s="99"/>
      <c r="P40" s="99"/>
      <c r="Q40" s="99"/>
      <c r="R40" s="99"/>
      <c r="S40" s="99"/>
    </row>
    <row r="41" spans="2:9" ht="20.25">
      <c r="B41" s="41"/>
      <c r="I41" s="43"/>
    </row>
    <row r="42" spans="2:9" ht="20.25">
      <c r="B42" s="41"/>
      <c r="I42" s="43"/>
    </row>
    <row r="43" spans="2:9" ht="20.25">
      <c r="B43" s="42"/>
      <c r="I43" s="43"/>
    </row>
    <row r="44" spans="2:9" ht="20.25">
      <c r="B44" s="42"/>
      <c r="I44" s="43"/>
    </row>
    <row r="45" ht="18">
      <c r="I45" s="43"/>
    </row>
    <row r="46" spans="2:9" ht="18">
      <c r="B46" s="40"/>
      <c r="I46" s="43"/>
    </row>
    <row r="47" ht="18">
      <c r="I47" s="43"/>
    </row>
    <row r="48" ht="18">
      <c r="I48" s="43"/>
    </row>
  </sheetData>
  <sheetProtection/>
  <mergeCells count="19">
    <mergeCell ref="T23:U23"/>
    <mergeCell ref="R2:S2"/>
    <mergeCell ref="T2:U2"/>
    <mergeCell ref="R10:S10"/>
    <mergeCell ref="T10:U10"/>
    <mergeCell ref="R32:S32"/>
    <mergeCell ref="T32:U32"/>
    <mergeCell ref="A2:L4"/>
    <mergeCell ref="R23:S23"/>
    <mergeCell ref="B9:C9"/>
    <mergeCell ref="B12:C12"/>
    <mergeCell ref="B13:C13"/>
    <mergeCell ref="B10:C10"/>
    <mergeCell ref="B25:C25"/>
    <mergeCell ref="B26:C26"/>
    <mergeCell ref="B28:C28"/>
    <mergeCell ref="B29:C29"/>
    <mergeCell ref="A21:H22"/>
    <mergeCell ref="A5:H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rightToLeft="1" view="pageBreakPreview" zoomScaleSheetLayoutView="100" zoomScalePageLayoutView="0" workbookViewId="0" topLeftCell="A1">
      <selection activeCell="K41" sqref="K41"/>
    </sheetView>
  </sheetViews>
  <sheetFormatPr defaultColWidth="9.140625" defaultRowHeight="12.75"/>
  <cols>
    <col min="1" max="1" width="22.7109375" style="1" customWidth="1"/>
    <col min="2" max="2" width="9.140625" style="1" customWidth="1"/>
    <col min="3" max="3" width="6.7109375" style="16" customWidth="1"/>
    <col min="4" max="4" width="18.57421875" style="1" customWidth="1"/>
    <col min="5" max="5" width="9.140625" style="3" customWidth="1"/>
    <col min="6" max="6" width="5.00390625" style="1" customWidth="1"/>
    <col min="7" max="7" width="9.7109375" style="3" customWidth="1"/>
    <col min="8" max="8" width="7.57421875" style="3" customWidth="1"/>
    <col min="9" max="9" width="2.8515625" style="15" customWidth="1"/>
    <col min="10" max="10" width="10.421875" style="1" customWidth="1"/>
    <col min="11" max="11" width="9.140625" style="3" customWidth="1"/>
    <col min="12" max="12" width="5.57421875" style="2" customWidth="1"/>
    <col min="13" max="13" width="3.57421875" style="15" customWidth="1"/>
    <col min="14" max="19" width="9.140625" style="15" customWidth="1"/>
    <col min="20" max="16384" width="9.140625" style="1" customWidth="1"/>
  </cols>
  <sheetData>
    <row r="1" spans="1:12" ht="13.5" thickBot="1">
      <c r="A1" s="15"/>
      <c r="B1" s="15"/>
      <c r="D1" s="15"/>
      <c r="E1" s="17"/>
      <c r="F1" s="15"/>
      <c r="G1" s="17"/>
      <c r="H1" s="17"/>
      <c r="J1" s="15"/>
      <c r="K1" s="17"/>
      <c r="L1" s="16"/>
    </row>
    <row r="2" spans="1:12" ht="21.75" customHeight="1" thickBot="1">
      <c r="A2" s="15"/>
      <c r="B2" s="118" t="s">
        <v>0</v>
      </c>
      <c r="C2" s="119"/>
      <c r="D2" s="119"/>
      <c r="E2" s="120"/>
      <c r="F2" s="15"/>
      <c r="G2" s="124" t="s">
        <v>44</v>
      </c>
      <c r="H2" s="124"/>
      <c r="I2" s="124"/>
      <c r="J2" s="124"/>
      <c r="K2" s="124"/>
      <c r="L2" s="124"/>
    </row>
    <row r="3" spans="1:12" ht="12.75">
      <c r="A3" s="15"/>
      <c r="B3" s="15"/>
      <c r="D3" s="15"/>
      <c r="E3" s="17"/>
      <c r="F3" s="15"/>
      <c r="G3" s="17"/>
      <c r="H3" s="17"/>
      <c r="J3" s="15"/>
      <c r="K3" s="17"/>
      <c r="L3" s="16"/>
    </row>
    <row r="4" spans="1:12" ht="14.25">
      <c r="A4" s="4" t="s">
        <v>1</v>
      </c>
      <c r="B4" s="5">
        <f>GRATING!F24</f>
        <v>1100</v>
      </c>
      <c r="C4" s="16" t="s">
        <v>2</v>
      </c>
      <c r="D4" s="4" t="s">
        <v>3</v>
      </c>
      <c r="E4" s="6">
        <f>B4-12</f>
        <v>1088</v>
      </c>
      <c r="F4" s="4" t="s">
        <v>2</v>
      </c>
      <c r="G4" s="6" t="s">
        <v>4</v>
      </c>
      <c r="H4" s="6">
        <v>2</v>
      </c>
      <c r="J4" s="4" t="s">
        <v>5</v>
      </c>
      <c r="K4" s="7">
        <f>E4*(2*(B6+B7))*H4/1000000</f>
        <v>0.143616</v>
      </c>
      <c r="L4" s="8" t="s">
        <v>6</v>
      </c>
    </row>
    <row r="5" spans="1:12" ht="14.25">
      <c r="A5" s="4" t="s">
        <v>7</v>
      </c>
      <c r="B5" s="5">
        <f>GRATING!F25</f>
        <v>300</v>
      </c>
      <c r="C5" s="16" t="s">
        <v>2</v>
      </c>
      <c r="D5" s="4" t="s">
        <v>8</v>
      </c>
      <c r="E5" s="6">
        <f>B5-7</f>
        <v>293</v>
      </c>
      <c r="F5" s="4" t="s">
        <v>2</v>
      </c>
      <c r="G5" s="6" t="s">
        <v>4</v>
      </c>
      <c r="H5" s="6">
        <v>2</v>
      </c>
      <c r="J5" s="4" t="s">
        <v>9</v>
      </c>
      <c r="K5" s="7">
        <f>E5*(2*(B6+B7))*H5/1000000</f>
        <v>0.038676</v>
      </c>
      <c r="L5" s="8" t="s">
        <v>6</v>
      </c>
    </row>
    <row r="6" spans="1:12" ht="14.25">
      <c r="A6" s="4" t="s">
        <v>10</v>
      </c>
      <c r="B6" s="5">
        <f>GRATING!F26</f>
        <v>30</v>
      </c>
      <c r="C6" s="16" t="s">
        <v>2</v>
      </c>
      <c r="D6" s="4" t="s">
        <v>11</v>
      </c>
      <c r="E6" s="6">
        <f>B4-2*B12-2</f>
        <v>1088</v>
      </c>
      <c r="F6" s="4" t="s">
        <v>2</v>
      </c>
      <c r="G6" s="6" t="s">
        <v>4</v>
      </c>
      <c r="H6" s="9">
        <f>E7/B10</f>
        <v>9.6</v>
      </c>
      <c r="J6" s="4" t="s">
        <v>12</v>
      </c>
      <c r="K6" s="7">
        <f>E6*(2*(B6+B7))*H6/1000000</f>
        <v>0.6893567999999999</v>
      </c>
      <c r="L6" s="8" t="s">
        <v>6</v>
      </c>
    </row>
    <row r="7" spans="1:12" ht="14.25">
      <c r="A7" s="4" t="s">
        <v>13</v>
      </c>
      <c r="B7" s="5">
        <f>GRATING!F27</f>
        <v>3</v>
      </c>
      <c r="C7" s="16" t="s">
        <v>2</v>
      </c>
      <c r="D7" s="4" t="s">
        <v>14</v>
      </c>
      <c r="E7" s="6">
        <f>B5-2*B12-2</f>
        <v>288</v>
      </c>
      <c r="F7" s="4" t="s">
        <v>2</v>
      </c>
      <c r="G7" s="6" t="s">
        <v>4</v>
      </c>
      <c r="H7" s="9">
        <f>E6/B11</f>
        <v>10.88</v>
      </c>
      <c r="J7" s="4" t="s">
        <v>15</v>
      </c>
      <c r="K7" s="7">
        <f>E7*(2*(B8+B9))*H7/1000000</f>
        <v>0.11280384000000002</v>
      </c>
      <c r="L7" s="8" t="s">
        <v>6</v>
      </c>
    </row>
    <row r="8" spans="1:12" ht="14.25">
      <c r="A8" s="4" t="s">
        <v>16</v>
      </c>
      <c r="B8" s="5">
        <f>GRATING!F28</f>
        <v>15</v>
      </c>
      <c r="C8" s="16" t="s">
        <v>2</v>
      </c>
      <c r="D8" s="4" t="s">
        <v>17</v>
      </c>
      <c r="E8" s="10">
        <f>H8+H9+H10</f>
        <v>11.66362704</v>
      </c>
      <c r="F8" s="4" t="s">
        <v>18</v>
      </c>
      <c r="G8" s="11" t="s">
        <v>19</v>
      </c>
      <c r="H8" s="7">
        <f>E6*B6*B7/1000000*7.8*H6</f>
        <v>7.332249599999999</v>
      </c>
      <c r="J8" s="4" t="s">
        <v>20</v>
      </c>
      <c r="K8" s="7">
        <f>SUM(K4:K7)</f>
        <v>0.9844526399999999</v>
      </c>
      <c r="L8" s="8" t="s">
        <v>6</v>
      </c>
    </row>
    <row r="9" spans="1:12" ht="12.75">
      <c r="A9" s="4" t="s">
        <v>21</v>
      </c>
      <c r="B9" s="5">
        <f>GRATING!F29</f>
        <v>3</v>
      </c>
      <c r="C9" s="16" t="s">
        <v>2</v>
      </c>
      <c r="D9" s="4" t="s">
        <v>22</v>
      </c>
      <c r="E9" s="7">
        <f>K11/100*E8</f>
        <v>0.562319347968</v>
      </c>
      <c r="F9" s="4" t="s">
        <v>18</v>
      </c>
      <c r="G9" s="11" t="s">
        <v>23</v>
      </c>
      <c r="H9" s="7">
        <f>E7*B8*B9/1000000*7.8*H7</f>
        <v>1.09983744</v>
      </c>
      <c r="J9" s="4" t="s">
        <v>24</v>
      </c>
      <c r="K9" s="12">
        <v>80</v>
      </c>
      <c r="L9" s="8" t="s">
        <v>25</v>
      </c>
    </row>
    <row r="10" spans="1:12" ht="12.75">
      <c r="A10" s="4" t="s">
        <v>26</v>
      </c>
      <c r="B10" s="5">
        <f>GRATING!F30</f>
        <v>30</v>
      </c>
      <c r="C10" s="16" t="s">
        <v>2</v>
      </c>
      <c r="D10" s="4" t="s">
        <v>27</v>
      </c>
      <c r="E10" s="13">
        <f>E8+E9-E11</f>
        <v>12.225946387968</v>
      </c>
      <c r="F10" s="4" t="s">
        <v>18</v>
      </c>
      <c r="G10" s="6" t="s">
        <v>28</v>
      </c>
      <c r="H10" s="7">
        <f>E4*B12*B6/1000000*H4*7.8+E5*B6*B12/1000000*7.8*H5</f>
        <v>3.2315400000000003</v>
      </c>
      <c r="J10" s="4" t="s">
        <v>29</v>
      </c>
      <c r="K10" s="7">
        <f>K8*K9/1000000*7140</f>
        <v>0.562319347968</v>
      </c>
      <c r="L10" s="8" t="s">
        <v>18</v>
      </c>
    </row>
    <row r="11" spans="1:12" ht="12.75">
      <c r="A11" s="4" t="s">
        <v>30</v>
      </c>
      <c r="B11" s="5">
        <f>GRATING!F31</f>
        <v>100</v>
      </c>
      <c r="C11" s="16" t="s">
        <v>2</v>
      </c>
      <c r="D11" s="4" t="s">
        <v>31</v>
      </c>
      <c r="E11" s="7">
        <f>B13*E12</f>
        <v>0</v>
      </c>
      <c r="F11" s="4" t="s">
        <v>18</v>
      </c>
      <c r="G11" s="17"/>
      <c r="H11" s="17"/>
      <c r="J11" s="121" t="s">
        <v>32</v>
      </c>
      <c r="K11" s="122">
        <f>K10/E8*100</f>
        <v>4.821136221516219</v>
      </c>
      <c r="L11" s="123" t="s">
        <v>33</v>
      </c>
    </row>
    <row r="12" spans="1:12" ht="12.75">
      <c r="A12" s="4" t="s">
        <v>34</v>
      </c>
      <c r="B12" s="5">
        <f>GRATING!F32</f>
        <v>5</v>
      </c>
      <c r="C12" s="16" t="s">
        <v>2</v>
      </c>
      <c r="D12" s="4" t="s">
        <v>35</v>
      </c>
      <c r="E12" s="14"/>
      <c r="F12" s="4" t="s">
        <v>18</v>
      </c>
      <c r="G12" s="17"/>
      <c r="H12" s="17"/>
      <c r="J12" s="121"/>
      <c r="K12" s="122"/>
      <c r="L12" s="123"/>
    </row>
    <row r="13" spans="1:12" ht="14.25">
      <c r="A13" s="4" t="s">
        <v>36</v>
      </c>
      <c r="B13" s="5"/>
      <c r="C13" s="16" t="s">
        <v>6</v>
      </c>
      <c r="D13" s="15"/>
      <c r="E13" s="17"/>
      <c r="F13" s="15"/>
      <c r="G13" s="17"/>
      <c r="H13" s="17"/>
      <c r="J13" s="121"/>
      <c r="K13" s="122"/>
      <c r="L13" s="123"/>
    </row>
    <row r="14" spans="1:12" ht="12.75">
      <c r="A14" s="15"/>
      <c r="B14" s="15"/>
      <c r="D14" s="15"/>
      <c r="E14" s="17"/>
      <c r="F14" s="15"/>
      <c r="G14" s="17"/>
      <c r="H14" s="17"/>
      <c r="J14" s="15"/>
      <c r="K14" s="17"/>
      <c r="L14" s="16"/>
    </row>
    <row r="15" spans="1:12" ht="13.5" thickBot="1">
      <c r="A15" s="15"/>
      <c r="B15" s="15"/>
      <c r="D15" s="15"/>
      <c r="E15" s="17"/>
      <c r="F15" s="15"/>
      <c r="G15" s="17"/>
      <c r="H15" s="17"/>
      <c r="J15" s="15"/>
      <c r="K15" s="17"/>
      <c r="L15" s="16"/>
    </row>
    <row r="16" spans="1:12" ht="13.5" thickBot="1">
      <c r="A16" s="15"/>
      <c r="B16" s="118" t="s">
        <v>37</v>
      </c>
      <c r="C16" s="119"/>
      <c r="D16" s="119"/>
      <c r="E16" s="120"/>
      <c r="F16" s="15"/>
      <c r="G16" s="17"/>
      <c r="H16" s="17"/>
      <c r="J16" s="15"/>
      <c r="K16" s="17"/>
      <c r="L16" s="16"/>
    </row>
    <row r="17" spans="1:12" ht="12.75">
      <c r="A17" s="15"/>
      <c r="B17" s="15"/>
      <c r="D17" s="15"/>
      <c r="E17" s="17"/>
      <c r="F17" s="15"/>
      <c r="G17" s="17"/>
      <c r="H17" s="17"/>
      <c r="J17" s="15"/>
      <c r="K17" s="17"/>
      <c r="L17" s="16"/>
    </row>
    <row r="18" spans="1:12" ht="14.25">
      <c r="A18" s="4" t="s">
        <v>1</v>
      </c>
      <c r="B18" s="5">
        <f>GRATING!F8</f>
        <v>700</v>
      </c>
      <c r="C18" s="16" t="s">
        <v>2</v>
      </c>
      <c r="D18" s="4" t="s">
        <v>3</v>
      </c>
      <c r="E18" s="6">
        <f>B18-12</f>
        <v>688</v>
      </c>
      <c r="F18" s="4" t="s">
        <v>2</v>
      </c>
      <c r="G18" s="6" t="s">
        <v>4</v>
      </c>
      <c r="H18" s="6">
        <v>2</v>
      </c>
      <c r="J18" s="4" t="s">
        <v>5</v>
      </c>
      <c r="K18" s="7">
        <f>E18*(2*(B20+B21))*H18/1000000</f>
        <v>0.090816</v>
      </c>
      <c r="L18" s="8" t="s">
        <v>6</v>
      </c>
    </row>
    <row r="19" spans="1:12" ht="14.25">
      <c r="A19" s="4" t="s">
        <v>7</v>
      </c>
      <c r="B19" s="5">
        <f>GRATING!F9</f>
        <v>2000</v>
      </c>
      <c r="C19" s="16" t="s">
        <v>2</v>
      </c>
      <c r="D19" s="4" t="s">
        <v>8</v>
      </c>
      <c r="E19" s="6">
        <f>B19-7</f>
        <v>1993</v>
      </c>
      <c r="F19" s="4" t="s">
        <v>2</v>
      </c>
      <c r="G19" s="6" t="s">
        <v>4</v>
      </c>
      <c r="H19" s="6">
        <v>2</v>
      </c>
      <c r="J19" s="4" t="s">
        <v>9</v>
      </c>
      <c r="K19" s="7">
        <f>E19*(2*(B20+B21))*H19/1000000</f>
        <v>0.263076</v>
      </c>
      <c r="L19" s="8" t="s">
        <v>6</v>
      </c>
    </row>
    <row r="20" spans="1:12" ht="14.25">
      <c r="A20" s="4" t="s">
        <v>10</v>
      </c>
      <c r="B20" s="5">
        <f>GRATING!F10</f>
        <v>30</v>
      </c>
      <c r="C20" s="16" t="s">
        <v>2</v>
      </c>
      <c r="D20" s="4" t="s">
        <v>11</v>
      </c>
      <c r="E20" s="6">
        <f>B18-2*B25-2</f>
        <v>688</v>
      </c>
      <c r="F20" s="4" t="s">
        <v>2</v>
      </c>
      <c r="G20" s="6" t="s">
        <v>4</v>
      </c>
      <c r="H20" s="9">
        <f>E21/B23</f>
        <v>66.26666666666667</v>
      </c>
      <c r="J20" s="4" t="s">
        <v>12</v>
      </c>
      <c r="K20" s="7">
        <f>E20*(2*(B20+B21))*H20/1000000</f>
        <v>3.0090367999999996</v>
      </c>
      <c r="L20" s="8" t="s">
        <v>6</v>
      </c>
    </row>
    <row r="21" spans="1:12" ht="14.25">
      <c r="A21" s="4" t="s">
        <v>13</v>
      </c>
      <c r="B21" s="5">
        <f>GRATING!F11</f>
        <v>3</v>
      </c>
      <c r="C21" s="16" t="s">
        <v>2</v>
      </c>
      <c r="D21" s="4" t="s">
        <v>14</v>
      </c>
      <c r="E21" s="6">
        <f>B19-2*B25-2</f>
        <v>1988</v>
      </c>
      <c r="F21" s="4" t="s">
        <v>2</v>
      </c>
      <c r="G21" s="6" t="s">
        <v>4</v>
      </c>
      <c r="H21" s="9">
        <f>E20/B24</f>
        <v>17.2</v>
      </c>
      <c r="J21" s="4" t="s">
        <v>15</v>
      </c>
      <c r="K21" s="7">
        <f>E21*(8*3.14)*H21/1000000</f>
        <v>0.8589432320000001</v>
      </c>
      <c r="L21" s="8" t="s">
        <v>6</v>
      </c>
    </row>
    <row r="22" spans="1:12" ht="14.25">
      <c r="A22" s="4" t="s">
        <v>43</v>
      </c>
      <c r="B22" s="5">
        <f>GRATING!F12</f>
        <v>0.392</v>
      </c>
      <c r="C22" s="16" t="s">
        <v>38</v>
      </c>
      <c r="D22" s="4" t="s">
        <v>17</v>
      </c>
      <c r="E22" s="10">
        <f>H22+H23+H24</f>
        <v>51.682640799999994</v>
      </c>
      <c r="F22" s="4" t="s">
        <v>18</v>
      </c>
      <c r="G22" s="11" t="s">
        <v>19</v>
      </c>
      <c r="H22" s="7">
        <f>E20*B20*B21/1000000*7.8*H20</f>
        <v>32.0052096</v>
      </c>
      <c r="J22" s="4" t="s">
        <v>20</v>
      </c>
      <c r="K22" s="7">
        <f>SUM(K18:K21)</f>
        <v>4.221872032</v>
      </c>
      <c r="L22" s="8" t="s">
        <v>6</v>
      </c>
    </row>
    <row r="23" spans="1:12" ht="12.75">
      <c r="A23" s="4" t="s">
        <v>26</v>
      </c>
      <c r="B23" s="5">
        <f>GRATING!F13</f>
        <v>30</v>
      </c>
      <c r="C23" s="16" t="s">
        <v>2</v>
      </c>
      <c r="D23" s="4" t="s">
        <v>22</v>
      </c>
      <c r="E23" s="7">
        <f>K25/100*E22</f>
        <v>2.4115333046784</v>
      </c>
      <c r="F23" s="4" t="s">
        <v>18</v>
      </c>
      <c r="G23" s="11" t="s">
        <v>23</v>
      </c>
      <c r="H23" s="7">
        <f>(E21/1000)*B22*H21</f>
        <v>13.403891199999999</v>
      </c>
      <c r="J23" s="4" t="s">
        <v>24</v>
      </c>
      <c r="K23" s="12">
        <v>80</v>
      </c>
      <c r="L23" s="8" t="s">
        <v>25</v>
      </c>
    </row>
    <row r="24" spans="1:12" ht="12.75">
      <c r="A24" s="4" t="s">
        <v>30</v>
      </c>
      <c r="B24" s="5">
        <f>GRATING!F14</f>
        <v>40</v>
      </c>
      <c r="C24" s="16" t="s">
        <v>2</v>
      </c>
      <c r="D24" s="4" t="s">
        <v>27</v>
      </c>
      <c r="E24" s="10">
        <f>E22+E23-E25</f>
        <v>54.094174104678395</v>
      </c>
      <c r="F24" s="4" t="s">
        <v>18</v>
      </c>
      <c r="G24" s="6" t="s">
        <v>28</v>
      </c>
      <c r="H24" s="7">
        <f>E18*B25*B20/1000000*H18*7.8+E19*B20*B25/1000000*7.8*H19</f>
        <v>6.27354</v>
      </c>
      <c r="J24" s="4" t="s">
        <v>29</v>
      </c>
      <c r="K24" s="7">
        <f>K22*K23/1000000*7140</f>
        <v>2.4115333046784</v>
      </c>
      <c r="L24" s="8" t="s">
        <v>18</v>
      </c>
    </row>
    <row r="25" spans="1:12" ht="12.75">
      <c r="A25" s="4" t="s">
        <v>34</v>
      </c>
      <c r="B25" s="5">
        <f>GRATING!F15</f>
        <v>5</v>
      </c>
      <c r="C25" s="16" t="s">
        <v>2</v>
      </c>
      <c r="D25" s="4" t="s">
        <v>31</v>
      </c>
      <c r="E25" s="6">
        <f>B26*E26</f>
        <v>0</v>
      </c>
      <c r="F25" s="4" t="s">
        <v>18</v>
      </c>
      <c r="G25" s="17"/>
      <c r="H25" s="17"/>
      <c r="J25" s="121" t="s">
        <v>32</v>
      </c>
      <c r="K25" s="122">
        <f>K24/E22*100</f>
        <v>4.666041183945075</v>
      </c>
      <c r="L25" s="123" t="s">
        <v>33</v>
      </c>
    </row>
    <row r="26" spans="1:12" ht="13.5" customHeight="1">
      <c r="A26" s="4" t="s">
        <v>36</v>
      </c>
      <c r="B26" s="5"/>
      <c r="C26" s="16" t="s">
        <v>6</v>
      </c>
      <c r="D26" s="4" t="s">
        <v>35</v>
      </c>
      <c r="E26" s="14"/>
      <c r="F26" s="4" t="s">
        <v>18</v>
      </c>
      <c r="G26" s="17"/>
      <c r="H26" s="17"/>
      <c r="J26" s="121"/>
      <c r="K26" s="122"/>
      <c r="L26" s="123"/>
    </row>
    <row r="27" spans="1:12" ht="12.75">
      <c r="A27" s="15"/>
      <c r="B27" s="15"/>
      <c r="D27" s="15"/>
      <c r="E27" s="17"/>
      <c r="F27" s="15"/>
      <c r="G27" s="17"/>
      <c r="H27" s="17"/>
      <c r="J27" s="121"/>
      <c r="K27" s="122"/>
      <c r="L27" s="123"/>
    </row>
    <row r="28" spans="1:12" ht="12.75">
      <c r="A28" s="15"/>
      <c r="B28" s="15"/>
      <c r="D28" s="15"/>
      <c r="E28" s="17"/>
      <c r="F28" s="15"/>
      <c r="G28" s="17"/>
      <c r="H28" s="17"/>
      <c r="J28" s="15"/>
      <c r="K28" s="17"/>
      <c r="L28" s="16"/>
    </row>
    <row r="29" spans="1:12" ht="12.75">
      <c r="A29" s="15"/>
      <c r="B29" s="15"/>
      <c r="D29" s="15"/>
      <c r="E29" s="17"/>
      <c r="F29" s="15"/>
      <c r="G29" s="17"/>
      <c r="H29" s="17"/>
      <c r="J29" s="15"/>
      <c r="K29" s="17"/>
      <c r="L29" s="16"/>
    </row>
    <row r="30" spans="1:12" ht="12.75">
      <c r="A30" s="15"/>
      <c r="B30" s="18" t="s">
        <v>39</v>
      </c>
      <c r="D30" s="15"/>
      <c r="E30" s="17"/>
      <c r="F30" s="15"/>
      <c r="G30" s="17"/>
      <c r="H30" s="17"/>
      <c r="J30" s="15"/>
      <c r="K30" s="17"/>
      <c r="L30" s="16"/>
    </row>
    <row r="31" spans="1:12" ht="12.75">
      <c r="A31" s="15"/>
      <c r="B31" s="18" t="s">
        <v>40</v>
      </c>
      <c r="D31" s="15"/>
      <c r="E31" s="17"/>
      <c r="F31" s="15"/>
      <c r="G31" s="17"/>
      <c r="H31" s="17"/>
      <c r="J31" s="15"/>
      <c r="K31" s="17"/>
      <c r="L31" s="16"/>
    </row>
    <row r="32" spans="1:12" ht="12.75">
      <c r="A32" s="15"/>
      <c r="B32" s="18" t="s">
        <v>41</v>
      </c>
      <c r="D32" s="15"/>
      <c r="E32" s="17"/>
      <c r="F32" s="15"/>
      <c r="G32" s="17"/>
      <c r="H32" s="17"/>
      <c r="J32" s="15"/>
      <c r="K32" s="17"/>
      <c r="L32" s="16"/>
    </row>
    <row r="33" spans="2:12" s="15" customFormat="1" ht="12.75">
      <c r="B33" s="18" t="s">
        <v>42</v>
      </c>
      <c r="C33" s="16"/>
      <c r="E33" s="17"/>
      <c r="G33" s="17"/>
      <c r="H33" s="17"/>
      <c r="K33" s="17"/>
      <c r="L33" s="16"/>
    </row>
    <row r="34" spans="3:12" s="15" customFormat="1" ht="12.75">
      <c r="C34" s="16"/>
      <c r="E34" s="17"/>
      <c r="G34" s="17"/>
      <c r="H34" s="17"/>
      <c r="K34" s="17"/>
      <c r="L34" s="16"/>
    </row>
    <row r="35" spans="3:12" s="15" customFormat="1" ht="12.75">
      <c r="C35" s="16"/>
      <c r="E35" s="17"/>
      <c r="G35" s="17"/>
      <c r="H35" s="17"/>
      <c r="K35" s="17"/>
      <c r="L35" s="16"/>
    </row>
    <row r="36" spans="3:12" s="15" customFormat="1" ht="12.75">
      <c r="C36" s="16"/>
      <c r="E36" s="17"/>
      <c r="G36" s="17"/>
      <c r="H36" s="17"/>
      <c r="K36" s="17"/>
      <c r="L36" s="16"/>
    </row>
    <row r="37" spans="3:12" s="15" customFormat="1" ht="12.75">
      <c r="C37" s="16"/>
      <c r="E37" s="17"/>
      <c r="G37" s="17"/>
      <c r="H37" s="17"/>
      <c r="K37" s="17"/>
      <c r="L37" s="16"/>
    </row>
    <row r="38" spans="3:12" s="15" customFormat="1" ht="12.75">
      <c r="C38" s="16"/>
      <c r="E38" s="17"/>
      <c r="G38" s="17"/>
      <c r="H38" s="17"/>
      <c r="K38" s="17"/>
      <c r="L38" s="16"/>
    </row>
    <row r="39" spans="3:12" s="15" customFormat="1" ht="12.75">
      <c r="C39" s="16"/>
      <c r="E39" s="17"/>
      <c r="G39" s="17"/>
      <c r="H39" s="17"/>
      <c r="K39" s="17"/>
      <c r="L39" s="16"/>
    </row>
    <row r="40" spans="3:12" s="15" customFormat="1" ht="12.75">
      <c r="C40" s="16"/>
      <c r="E40" s="17"/>
      <c r="G40" s="17"/>
      <c r="H40" s="17"/>
      <c r="K40" s="17"/>
      <c r="L40" s="16"/>
    </row>
    <row r="41" spans="3:12" s="15" customFormat="1" ht="12.75">
      <c r="C41" s="16"/>
      <c r="E41" s="17"/>
      <c r="G41" s="17"/>
      <c r="H41" s="17"/>
      <c r="K41" s="17"/>
      <c r="L41" s="16"/>
    </row>
    <row r="42" spans="3:12" s="15" customFormat="1" ht="12.75">
      <c r="C42" s="16"/>
      <c r="E42" s="17"/>
      <c r="G42" s="17"/>
      <c r="H42" s="17"/>
      <c r="K42" s="17"/>
      <c r="L42" s="16"/>
    </row>
    <row r="43" spans="3:12" s="15" customFormat="1" ht="12.75">
      <c r="C43" s="16"/>
      <c r="E43" s="17"/>
      <c r="G43" s="17"/>
      <c r="H43" s="17"/>
      <c r="K43" s="17"/>
      <c r="L43" s="16"/>
    </row>
    <row r="44" spans="3:12" s="15" customFormat="1" ht="12.75">
      <c r="C44" s="16"/>
      <c r="E44" s="17"/>
      <c r="G44" s="17"/>
      <c r="H44" s="17"/>
      <c r="K44" s="17"/>
      <c r="L44" s="16"/>
    </row>
    <row r="45" spans="3:12" s="15" customFormat="1" ht="12.75">
      <c r="C45" s="16"/>
      <c r="E45" s="17"/>
      <c r="G45" s="17"/>
      <c r="H45" s="17"/>
      <c r="K45" s="17"/>
      <c r="L45" s="16"/>
    </row>
    <row r="46" spans="3:12" s="15" customFormat="1" ht="12.75">
      <c r="C46" s="16"/>
      <c r="E46" s="17"/>
      <c r="G46" s="17"/>
      <c r="H46" s="17"/>
      <c r="K46" s="17"/>
      <c r="L46" s="16"/>
    </row>
    <row r="47" spans="3:12" s="15" customFormat="1" ht="12.75">
      <c r="C47" s="16"/>
      <c r="E47" s="17"/>
      <c r="G47" s="17"/>
      <c r="H47" s="17"/>
      <c r="K47" s="17"/>
      <c r="L47" s="16"/>
    </row>
    <row r="48" spans="3:12" s="15" customFormat="1" ht="12.75">
      <c r="C48" s="16"/>
      <c r="E48" s="17"/>
      <c r="G48" s="17"/>
      <c r="H48" s="17"/>
      <c r="K48" s="17"/>
      <c r="L48" s="16"/>
    </row>
    <row r="49" spans="3:12" s="15" customFormat="1" ht="12.75">
      <c r="C49" s="16"/>
      <c r="E49" s="17"/>
      <c r="G49" s="17"/>
      <c r="H49" s="17"/>
      <c r="K49" s="17"/>
      <c r="L49" s="16"/>
    </row>
  </sheetData>
  <sheetProtection password="CF7A"/>
  <mergeCells count="9">
    <mergeCell ref="B16:E16"/>
    <mergeCell ref="J25:J27"/>
    <mergeCell ref="K25:K27"/>
    <mergeCell ref="L25:L27"/>
    <mergeCell ref="B2:E2"/>
    <mergeCell ref="J11:J13"/>
    <mergeCell ref="K11:K13"/>
    <mergeCell ref="L11:L13"/>
    <mergeCell ref="G2:L2"/>
  </mergeCells>
  <printOptions/>
  <pageMargins left="0.75" right="0.75" top="1" bottom="1" header="0.5" footer="0.5"/>
  <pageSetup horizontalDpi="300" verticalDpi="300" orientation="portrait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rightToLeft="1" zoomScalePageLayoutView="0" workbookViewId="0" topLeftCell="A1">
      <selection activeCell="K41" sqref="K41"/>
    </sheetView>
  </sheetViews>
  <sheetFormatPr defaultColWidth="9.140625" defaultRowHeight="12.75"/>
  <cols>
    <col min="1" max="1" width="3.7109375" style="51" customWidth="1"/>
    <col min="2" max="2" width="14.8515625" style="51" customWidth="1"/>
    <col min="3" max="3" width="13.8515625" style="51" customWidth="1"/>
    <col min="4" max="4" width="9.140625" style="51" customWidth="1"/>
    <col min="5" max="5" width="26.57421875" style="51" customWidth="1"/>
    <col min="6" max="6" width="1.1484375" style="51" customWidth="1"/>
    <col min="7" max="7" width="1.7109375" style="51" customWidth="1"/>
    <col min="8" max="8" width="12.140625" style="51" customWidth="1"/>
    <col min="9" max="9" width="16.00390625" style="51" customWidth="1"/>
    <col min="10" max="16384" width="9.140625" style="51" customWidth="1"/>
  </cols>
  <sheetData>
    <row r="1" spans="1:16" ht="14.25" thickBot="1" thickTop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2.75" customHeight="1">
      <c r="A2" s="52"/>
      <c r="B2" s="125" t="s">
        <v>61</v>
      </c>
      <c r="C2" s="126"/>
      <c r="D2" s="126"/>
      <c r="E2" s="126"/>
      <c r="F2" s="126"/>
      <c r="G2" s="126"/>
      <c r="H2" s="126"/>
      <c r="I2" s="127"/>
      <c r="J2" s="53"/>
      <c r="K2" s="54"/>
      <c r="L2" s="54"/>
      <c r="M2" s="54"/>
      <c r="N2" s="54"/>
      <c r="O2" s="54"/>
      <c r="P2" s="55"/>
    </row>
    <row r="3" spans="1:16" ht="12.75" customHeight="1">
      <c r="A3" s="52"/>
      <c r="B3" s="128"/>
      <c r="C3" s="129"/>
      <c r="D3" s="129"/>
      <c r="E3" s="129"/>
      <c r="F3" s="129"/>
      <c r="G3" s="129"/>
      <c r="H3" s="129"/>
      <c r="I3" s="130"/>
      <c r="J3" s="53"/>
      <c r="K3" s="54"/>
      <c r="L3" s="54"/>
      <c r="M3" s="54"/>
      <c r="N3" s="54"/>
      <c r="O3" s="54"/>
      <c r="P3" s="55"/>
    </row>
    <row r="4" spans="1:16" ht="21.75" customHeight="1" thickBot="1">
      <c r="A4" s="52"/>
      <c r="B4" s="128"/>
      <c r="C4" s="129"/>
      <c r="D4" s="129"/>
      <c r="E4" s="129"/>
      <c r="F4" s="129"/>
      <c r="G4" s="129"/>
      <c r="H4" s="129"/>
      <c r="I4" s="130"/>
      <c r="J4" s="53"/>
      <c r="K4" s="54"/>
      <c r="L4" s="54"/>
      <c r="M4" s="54"/>
      <c r="N4" s="54"/>
      <c r="O4" s="54"/>
      <c r="P4" s="55"/>
    </row>
    <row r="5" spans="1:16" ht="13.5" thickBot="1">
      <c r="A5" s="52"/>
      <c r="B5" s="131" t="s">
        <v>62</v>
      </c>
      <c r="C5" s="132"/>
      <c r="D5" s="56">
        <f>1!B7</f>
        <v>3</v>
      </c>
      <c r="E5" s="57" t="s">
        <v>63</v>
      </c>
      <c r="F5" s="58"/>
      <c r="G5" s="58"/>
      <c r="H5" s="133" t="s">
        <v>64</v>
      </c>
      <c r="I5" s="134"/>
      <c r="J5" s="54"/>
      <c r="K5" s="54"/>
      <c r="L5" s="54"/>
      <c r="M5" s="54"/>
      <c r="N5" s="54"/>
      <c r="O5" s="54"/>
      <c r="P5" s="55"/>
    </row>
    <row r="6" spans="1:16" ht="12.75" customHeight="1">
      <c r="A6" s="52"/>
      <c r="B6" s="135" t="s">
        <v>65</v>
      </c>
      <c r="C6" s="136"/>
      <c r="D6" s="59">
        <f>1!B10</f>
        <v>30</v>
      </c>
      <c r="E6" s="60" t="s">
        <v>63</v>
      </c>
      <c r="F6" s="58"/>
      <c r="G6" s="58"/>
      <c r="H6" s="137">
        <f>E12*(4*E10*D9*D5*D7*D7)/(6*D8*(D6+D5)*9.8)</f>
        <v>267.4983977061899</v>
      </c>
      <c r="I6" s="138"/>
      <c r="J6" s="54"/>
      <c r="K6" s="54"/>
      <c r="L6" s="54"/>
      <c r="M6" s="54"/>
      <c r="N6" s="54"/>
      <c r="O6" s="54"/>
      <c r="P6" s="55"/>
    </row>
    <row r="7" spans="1:16" ht="12.75" customHeight="1">
      <c r="A7" s="52"/>
      <c r="B7" s="135" t="s">
        <v>66</v>
      </c>
      <c r="C7" s="136"/>
      <c r="D7" s="59">
        <f>1!B6</f>
        <v>30</v>
      </c>
      <c r="E7" s="60" t="s">
        <v>63</v>
      </c>
      <c r="F7" s="58"/>
      <c r="G7" s="58"/>
      <c r="H7" s="139"/>
      <c r="I7" s="140"/>
      <c r="J7" s="54"/>
      <c r="K7" s="54"/>
      <c r="L7" s="54"/>
      <c r="M7" s="54"/>
      <c r="N7" s="54"/>
      <c r="O7" s="54"/>
      <c r="P7" s="55"/>
    </row>
    <row r="8" spans="1:16" ht="13.5" customHeight="1" thickBot="1">
      <c r="A8" s="52"/>
      <c r="B8" s="135" t="s">
        <v>67</v>
      </c>
      <c r="C8" s="136"/>
      <c r="D8" s="59">
        <f>1!B4</f>
        <v>1100</v>
      </c>
      <c r="E8" s="60" t="s">
        <v>63</v>
      </c>
      <c r="F8" s="58"/>
      <c r="G8" s="58"/>
      <c r="H8" s="141"/>
      <c r="I8" s="142"/>
      <c r="J8" s="54"/>
      <c r="K8" s="54"/>
      <c r="L8" s="54"/>
      <c r="M8" s="54"/>
      <c r="N8" s="54"/>
      <c r="O8" s="54"/>
      <c r="P8" s="55"/>
    </row>
    <row r="9" spans="1:16" ht="13.5" thickBot="1">
      <c r="A9" s="52"/>
      <c r="B9" s="135" t="s">
        <v>68</v>
      </c>
      <c r="C9" s="136"/>
      <c r="D9" s="59">
        <f>1!B5</f>
        <v>300</v>
      </c>
      <c r="E9" s="61" t="s">
        <v>63</v>
      </c>
      <c r="F9" s="62"/>
      <c r="G9" s="63"/>
      <c r="H9" s="143" t="s">
        <v>69</v>
      </c>
      <c r="I9" s="144"/>
      <c r="J9" s="54"/>
      <c r="K9" s="54"/>
      <c r="L9" s="54"/>
      <c r="M9" s="54"/>
      <c r="N9" s="54"/>
      <c r="O9" s="54"/>
      <c r="P9" s="55"/>
    </row>
    <row r="10" spans="1:16" ht="15" thickBot="1">
      <c r="A10" s="52"/>
      <c r="B10" s="145" t="s">
        <v>70</v>
      </c>
      <c r="C10" s="146"/>
      <c r="D10" s="65" t="s">
        <v>71</v>
      </c>
      <c r="E10" s="66">
        <f>IF(D10="C.S",124.1,IF(D10="S.S",137.9,"Please select C.S or S.S "))</f>
        <v>124.1</v>
      </c>
      <c r="F10" s="58"/>
      <c r="G10" s="58"/>
      <c r="H10" s="67"/>
      <c r="I10" s="64"/>
      <c r="J10" s="54"/>
      <c r="K10" s="54"/>
      <c r="L10" s="54"/>
      <c r="M10" s="54"/>
      <c r="N10" s="54"/>
      <c r="O10" s="54"/>
      <c r="P10" s="55"/>
    </row>
    <row r="11" spans="1:16" ht="15" thickBot="1">
      <c r="A11" s="52"/>
      <c r="B11" s="68"/>
      <c r="C11" s="69"/>
      <c r="D11" s="69"/>
      <c r="E11" s="70">
        <f>IF(D10="C.S",199948,IF(D10="S.S",193053,"Please select C.S or S.S "))</f>
        <v>199948</v>
      </c>
      <c r="F11" s="58"/>
      <c r="G11" s="58"/>
      <c r="H11" s="58"/>
      <c r="I11" s="71"/>
      <c r="J11" s="72" t="s">
        <v>72</v>
      </c>
      <c r="K11" s="54"/>
      <c r="L11" s="54"/>
      <c r="M11" s="54"/>
      <c r="N11" s="54"/>
      <c r="O11" s="54"/>
      <c r="P11" s="55"/>
    </row>
    <row r="12" spans="1:16" ht="14.25" thickBot="1" thickTop="1">
      <c r="A12" s="52"/>
      <c r="B12" s="147" t="s">
        <v>73</v>
      </c>
      <c r="C12" s="148"/>
      <c r="D12" s="73"/>
      <c r="E12" s="74">
        <f>IF(D7&lt;50,1.42,1.93)</f>
        <v>1.42</v>
      </c>
      <c r="F12" s="58"/>
      <c r="G12" s="75"/>
      <c r="H12" s="149" t="s">
        <v>74</v>
      </c>
      <c r="I12" s="150"/>
      <c r="J12" s="54"/>
      <c r="K12" s="54"/>
      <c r="L12" s="54"/>
      <c r="M12" s="54"/>
      <c r="N12" s="54"/>
      <c r="O12" s="54"/>
      <c r="P12" s="55"/>
    </row>
    <row r="13" spans="1:16" ht="12.75" customHeight="1">
      <c r="A13" s="52"/>
      <c r="B13" s="151" t="s">
        <v>75</v>
      </c>
      <c r="C13" s="152"/>
      <c r="D13" s="152"/>
      <c r="E13" s="153"/>
      <c r="F13" s="58"/>
      <c r="G13" s="58"/>
      <c r="H13" s="154">
        <f>E12*E10*D8*D8/(6*E11*D7)</f>
        <v>5.924557607200094</v>
      </c>
      <c r="I13" s="155"/>
      <c r="J13" s="54"/>
      <c r="K13" s="54"/>
      <c r="L13" s="54"/>
      <c r="M13" s="54"/>
      <c r="N13" s="54"/>
      <c r="O13" s="54"/>
      <c r="P13" s="55"/>
    </row>
    <row r="14" spans="1:16" ht="12.75" customHeight="1">
      <c r="A14" s="52"/>
      <c r="B14" s="151"/>
      <c r="C14" s="152"/>
      <c r="D14" s="152"/>
      <c r="E14" s="153"/>
      <c r="F14" s="58"/>
      <c r="G14" s="58"/>
      <c r="H14" s="156"/>
      <c r="I14" s="157"/>
      <c r="J14" s="54"/>
      <c r="K14" s="54"/>
      <c r="L14" s="54"/>
      <c r="M14" s="54"/>
      <c r="N14" s="54"/>
      <c r="O14" s="54"/>
      <c r="P14" s="55"/>
    </row>
    <row r="15" spans="1:16" ht="13.5" customHeight="1" thickBot="1">
      <c r="A15" s="52"/>
      <c r="B15" s="151"/>
      <c r="C15" s="152"/>
      <c r="D15" s="152"/>
      <c r="E15" s="153"/>
      <c r="F15" s="58"/>
      <c r="G15" s="58"/>
      <c r="H15" s="158"/>
      <c r="I15" s="159"/>
      <c r="J15" s="54"/>
      <c r="K15" s="54"/>
      <c r="L15" s="54"/>
      <c r="M15" s="54"/>
      <c r="N15" s="72" t="s">
        <v>76</v>
      </c>
      <c r="O15" s="54"/>
      <c r="P15" s="55"/>
    </row>
    <row r="16" spans="1:16" ht="13.5" thickBot="1">
      <c r="A16" s="52"/>
      <c r="B16" s="76"/>
      <c r="C16" s="77"/>
      <c r="D16" s="77"/>
      <c r="E16" s="78"/>
      <c r="F16" s="58"/>
      <c r="G16" s="58"/>
      <c r="H16" s="160" t="s">
        <v>63</v>
      </c>
      <c r="I16" s="161"/>
      <c r="J16" s="54"/>
      <c r="K16" s="54"/>
      <c r="L16" s="54"/>
      <c r="M16" s="54"/>
      <c r="N16" s="54"/>
      <c r="O16" s="54"/>
      <c r="P16" s="55"/>
    </row>
    <row r="17" spans="1:16" ht="13.5" thickBot="1">
      <c r="A17" s="52"/>
      <c r="B17" s="79"/>
      <c r="C17" s="80"/>
      <c r="D17" s="80"/>
      <c r="E17" s="80"/>
      <c r="F17" s="58"/>
      <c r="G17" s="58"/>
      <c r="H17" s="58"/>
      <c r="I17" s="71"/>
      <c r="J17" s="54"/>
      <c r="K17" s="54"/>
      <c r="L17" s="162" t="s">
        <v>77</v>
      </c>
      <c r="M17" s="163"/>
      <c r="N17" s="164"/>
      <c r="O17" s="54"/>
      <c r="P17" s="55"/>
    </row>
    <row r="18" spans="1:16" ht="13.5" thickBot="1">
      <c r="A18" s="52"/>
      <c r="B18" s="171"/>
      <c r="C18" s="172"/>
      <c r="D18" s="172"/>
      <c r="E18" s="172"/>
      <c r="F18" s="172"/>
      <c r="G18" s="172"/>
      <c r="H18" s="172"/>
      <c r="I18" s="173"/>
      <c r="J18" s="54"/>
      <c r="K18" s="54"/>
      <c r="L18" s="165"/>
      <c r="M18" s="166"/>
      <c r="N18" s="167"/>
      <c r="O18" s="54"/>
      <c r="P18" s="55"/>
    </row>
    <row r="19" spans="1:16" ht="13.5" thickBot="1">
      <c r="A19" s="52"/>
      <c r="B19" s="174"/>
      <c r="C19" s="174"/>
      <c r="D19" s="174"/>
      <c r="E19" s="174"/>
      <c r="F19" s="174"/>
      <c r="G19" s="174"/>
      <c r="H19" s="174"/>
      <c r="I19" s="174"/>
      <c r="J19" s="54"/>
      <c r="K19" s="54"/>
      <c r="L19" s="168"/>
      <c r="M19" s="169"/>
      <c r="N19" s="170"/>
      <c r="O19" s="54"/>
      <c r="P19" s="55"/>
    </row>
    <row r="20" spans="1:16" ht="12.75">
      <c r="A20" s="52"/>
      <c r="B20" s="174"/>
      <c r="C20" s="174"/>
      <c r="D20" s="174"/>
      <c r="E20" s="174"/>
      <c r="F20" s="174"/>
      <c r="G20" s="174"/>
      <c r="H20" s="174"/>
      <c r="I20" s="174"/>
      <c r="J20" s="54"/>
      <c r="K20" s="54"/>
      <c r="L20" s="54"/>
      <c r="M20" s="54"/>
      <c r="N20" s="54"/>
      <c r="O20" s="54"/>
      <c r="P20" s="55"/>
    </row>
    <row r="21" spans="1:16" ht="13.5" thickBot="1">
      <c r="A21" s="52"/>
      <c r="B21" s="174"/>
      <c r="C21" s="174"/>
      <c r="D21" s="174"/>
      <c r="E21" s="174"/>
      <c r="F21" s="174"/>
      <c r="G21" s="174"/>
      <c r="H21" s="174"/>
      <c r="I21" s="174"/>
      <c r="J21" s="54"/>
      <c r="K21" s="54"/>
      <c r="L21" s="54"/>
      <c r="M21" s="54"/>
      <c r="N21" s="54"/>
      <c r="O21" s="54"/>
      <c r="P21" s="55"/>
    </row>
    <row r="22" spans="1:16" ht="12.75">
      <c r="A22" s="52"/>
      <c r="B22" s="125" t="s">
        <v>78</v>
      </c>
      <c r="C22" s="126"/>
      <c r="D22" s="126"/>
      <c r="E22" s="126"/>
      <c r="F22" s="126"/>
      <c r="G22" s="126"/>
      <c r="H22" s="126"/>
      <c r="I22" s="127"/>
      <c r="J22" s="54"/>
      <c r="K22" s="54"/>
      <c r="L22" s="54"/>
      <c r="M22" s="54"/>
      <c r="N22" s="54"/>
      <c r="O22" s="54"/>
      <c r="P22" s="55"/>
    </row>
    <row r="23" spans="1:16" ht="12.75">
      <c r="A23" s="52"/>
      <c r="B23" s="128"/>
      <c r="C23" s="129"/>
      <c r="D23" s="129"/>
      <c r="E23" s="129"/>
      <c r="F23" s="129"/>
      <c r="G23" s="129"/>
      <c r="H23" s="129"/>
      <c r="I23" s="130"/>
      <c r="J23" s="54"/>
      <c r="K23" s="54"/>
      <c r="L23" s="54"/>
      <c r="M23" s="54"/>
      <c r="N23" s="54"/>
      <c r="O23" s="54"/>
      <c r="P23" s="55"/>
    </row>
    <row r="24" spans="1:16" ht="13.5" thickBot="1">
      <c r="A24" s="52"/>
      <c r="B24" s="128"/>
      <c r="C24" s="129"/>
      <c r="D24" s="129"/>
      <c r="E24" s="129"/>
      <c r="F24" s="129"/>
      <c r="G24" s="129"/>
      <c r="H24" s="129"/>
      <c r="I24" s="130"/>
      <c r="J24" s="54"/>
      <c r="K24" s="54"/>
      <c r="L24" s="54"/>
      <c r="M24" s="54"/>
      <c r="N24" s="54"/>
      <c r="O24" s="54"/>
      <c r="P24" s="55"/>
    </row>
    <row r="25" spans="1:16" ht="13.5" thickBot="1">
      <c r="A25" s="52"/>
      <c r="B25" s="131" t="s">
        <v>62</v>
      </c>
      <c r="C25" s="132"/>
      <c r="D25" s="56">
        <f>D5</f>
        <v>3</v>
      </c>
      <c r="E25" s="57" t="s">
        <v>63</v>
      </c>
      <c r="F25" s="58"/>
      <c r="G25" s="58"/>
      <c r="H25" s="133" t="s">
        <v>64</v>
      </c>
      <c r="I25" s="134"/>
      <c r="J25" s="54"/>
      <c r="K25" s="54"/>
      <c r="L25" s="54"/>
      <c r="M25" s="54"/>
      <c r="N25" s="54"/>
      <c r="O25" s="54"/>
      <c r="P25" s="55"/>
    </row>
    <row r="26" spans="1:16" ht="12.75">
      <c r="A26" s="52"/>
      <c r="B26" s="135" t="s">
        <v>65</v>
      </c>
      <c r="C26" s="136"/>
      <c r="D26" s="59">
        <f>D6</f>
        <v>30</v>
      </c>
      <c r="E26" s="60" t="s">
        <v>63</v>
      </c>
      <c r="F26" s="58"/>
      <c r="G26" s="58"/>
      <c r="H26" s="137">
        <f>E32*(4000*E30*D29*D25*D27*D27)/(3*9.8*D28*D28*(D26+D25))</f>
        <v>486.3607231021634</v>
      </c>
      <c r="I26" s="138"/>
      <c r="J26" s="81" t="s">
        <v>72</v>
      </c>
      <c r="K26" s="54"/>
      <c r="L26" s="54"/>
      <c r="M26" s="54"/>
      <c r="N26" s="54"/>
      <c r="O26" s="54"/>
      <c r="P26" s="55"/>
    </row>
    <row r="27" spans="1:16" ht="12.75">
      <c r="A27" s="52"/>
      <c r="B27" s="135" t="s">
        <v>66</v>
      </c>
      <c r="C27" s="136"/>
      <c r="D27" s="59">
        <f>D7</f>
        <v>30</v>
      </c>
      <c r="E27" s="60" t="s">
        <v>63</v>
      </c>
      <c r="F27" s="58"/>
      <c r="G27" s="58"/>
      <c r="H27" s="139"/>
      <c r="I27" s="140"/>
      <c r="J27" s="54"/>
      <c r="K27" s="54"/>
      <c r="L27" s="54"/>
      <c r="M27" s="54"/>
      <c r="N27" s="54"/>
      <c r="O27" s="54"/>
      <c r="P27" s="55"/>
    </row>
    <row r="28" spans="1:16" ht="13.5" thickBot="1">
      <c r="A28" s="52"/>
      <c r="B28" s="135" t="s">
        <v>67</v>
      </c>
      <c r="C28" s="136"/>
      <c r="D28" s="59">
        <f>D8</f>
        <v>1100</v>
      </c>
      <c r="E28" s="60" t="s">
        <v>63</v>
      </c>
      <c r="F28" s="58"/>
      <c r="G28" s="58"/>
      <c r="H28" s="141"/>
      <c r="I28" s="142"/>
      <c r="J28" s="54"/>
      <c r="K28" s="54"/>
      <c r="L28" s="54"/>
      <c r="M28" s="54"/>
      <c r="N28" s="54"/>
      <c r="O28" s="54"/>
      <c r="P28" s="55"/>
    </row>
    <row r="29" spans="1:16" ht="13.5" thickBot="1">
      <c r="A29" s="52"/>
      <c r="B29" s="135" t="s">
        <v>68</v>
      </c>
      <c r="C29" s="136"/>
      <c r="D29" s="59">
        <f>D9</f>
        <v>300</v>
      </c>
      <c r="E29" s="61" t="s">
        <v>63</v>
      </c>
      <c r="F29" s="62"/>
      <c r="G29" s="63"/>
      <c r="H29" s="175" t="s">
        <v>79</v>
      </c>
      <c r="I29" s="144"/>
      <c r="J29" s="54"/>
      <c r="K29" s="54"/>
      <c r="L29" s="54"/>
      <c r="M29" s="54"/>
      <c r="N29" s="54"/>
      <c r="O29" s="54"/>
      <c r="P29" s="55"/>
    </row>
    <row r="30" spans="1:16" ht="15" thickBot="1">
      <c r="A30" s="52"/>
      <c r="B30" s="145" t="s">
        <v>70</v>
      </c>
      <c r="C30" s="146"/>
      <c r="D30" s="65" t="s">
        <v>71</v>
      </c>
      <c r="E30" s="66">
        <f>IF(D30="C.S",124.1,IF(D30="S.S",137.9,"\Please select C.S or S.S "))</f>
        <v>124.1</v>
      </c>
      <c r="F30" s="58"/>
      <c r="G30" s="58"/>
      <c r="H30" s="67"/>
      <c r="I30" s="64"/>
      <c r="J30" s="54"/>
      <c r="K30" s="54"/>
      <c r="L30" s="54"/>
      <c r="M30" s="54"/>
      <c r="N30" s="72" t="s">
        <v>76</v>
      </c>
      <c r="O30" s="54"/>
      <c r="P30" s="55"/>
    </row>
    <row r="31" spans="1:16" ht="15" thickBot="1">
      <c r="A31" s="52"/>
      <c r="B31" s="68"/>
      <c r="C31" s="69"/>
      <c r="D31" s="69"/>
      <c r="E31" s="70">
        <f>IF(D30="C.S",199948,IF(D30="S.S",193053,"Please select C.S or S.S "))</f>
        <v>199948</v>
      </c>
      <c r="F31" s="58"/>
      <c r="G31" s="58"/>
      <c r="H31" s="58"/>
      <c r="I31" s="71"/>
      <c r="J31" s="54"/>
      <c r="K31" s="176" t="s">
        <v>80</v>
      </c>
      <c r="L31" s="177"/>
      <c r="M31" s="177"/>
      <c r="N31" s="177"/>
      <c r="O31" s="178"/>
      <c r="P31" s="55"/>
    </row>
    <row r="32" spans="1:16" ht="14.25" thickBot="1" thickTop="1">
      <c r="A32" s="52"/>
      <c r="B32" s="147" t="s">
        <v>73</v>
      </c>
      <c r="C32" s="148"/>
      <c r="D32" s="73"/>
      <c r="E32" s="74">
        <f>IF(D27&lt;50,1.42,1.93)</f>
        <v>1.42</v>
      </c>
      <c r="F32" s="58"/>
      <c r="G32" s="75"/>
      <c r="H32" s="149" t="s">
        <v>74</v>
      </c>
      <c r="I32" s="150"/>
      <c r="J32" s="54"/>
      <c r="K32" s="179"/>
      <c r="L32" s="180"/>
      <c r="M32" s="180"/>
      <c r="N32" s="180"/>
      <c r="O32" s="181"/>
      <c r="P32" s="55"/>
    </row>
    <row r="33" spans="1:16" ht="13.5" thickBot="1">
      <c r="A33" s="52"/>
      <c r="B33" s="151" t="s">
        <v>75</v>
      </c>
      <c r="C33" s="152"/>
      <c r="D33" s="152"/>
      <c r="E33" s="153"/>
      <c r="F33" s="58"/>
      <c r="G33" s="58"/>
      <c r="H33" s="154">
        <f>E32*5*E30*D28*D28/(24*E31*D27)</f>
        <v>7.405697009000117</v>
      </c>
      <c r="I33" s="155"/>
      <c r="J33" s="54"/>
      <c r="K33" s="182"/>
      <c r="L33" s="183"/>
      <c r="M33" s="183"/>
      <c r="N33" s="183"/>
      <c r="O33" s="184"/>
      <c r="P33" s="55"/>
    </row>
    <row r="34" spans="1:16" ht="12.75">
      <c r="A34" s="52"/>
      <c r="B34" s="151"/>
      <c r="C34" s="152"/>
      <c r="D34" s="152"/>
      <c r="E34" s="153"/>
      <c r="F34" s="58"/>
      <c r="G34" s="58"/>
      <c r="H34" s="156"/>
      <c r="I34" s="157"/>
      <c r="J34" s="54"/>
      <c r="K34" s="54"/>
      <c r="L34" s="54"/>
      <c r="M34" s="54"/>
      <c r="N34" s="54"/>
      <c r="O34" s="54"/>
      <c r="P34" s="55"/>
    </row>
    <row r="35" spans="1:16" ht="13.5" thickBot="1">
      <c r="A35" s="52"/>
      <c r="B35" s="151"/>
      <c r="C35" s="152"/>
      <c r="D35" s="152"/>
      <c r="E35" s="153"/>
      <c r="F35" s="58"/>
      <c r="G35" s="58"/>
      <c r="H35" s="158"/>
      <c r="I35" s="159"/>
      <c r="J35" s="54"/>
      <c r="K35" s="54"/>
      <c r="L35" s="54"/>
      <c r="M35" s="54"/>
      <c r="N35" s="54"/>
      <c r="O35" s="54"/>
      <c r="P35" s="55"/>
    </row>
    <row r="36" spans="1:16" ht="13.5" thickBot="1">
      <c r="A36" s="52"/>
      <c r="B36" s="76"/>
      <c r="C36" s="77"/>
      <c r="D36" s="77"/>
      <c r="E36" s="78"/>
      <c r="F36" s="58"/>
      <c r="G36" s="58"/>
      <c r="H36" s="160" t="s">
        <v>63</v>
      </c>
      <c r="I36" s="161"/>
      <c r="J36" s="54"/>
      <c r="K36" s="185"/>
      <c r="L36" s="185"/>
      <c r="M36" s="185"/>
      <c r="N36" s="185"/>
      <c r="O36" s="185"/>
      <c r="P36" s="186"/>
    </row>
    <row r="37" spans="1:16" ht="13.5" thickBot="1">
      <c r="A37" s="52"/>
      <c r="B37" s="79"/>
      <c r="C37" s="80"/>
      <c r="D37" s="80"/>
      <c r="E37" s="80"/>
      <c r="F37" s="58"/>
      <c r="G37" s="58"/>
      <c r="H37" s="58"/>
      <c r="I37" s="71"/>
      <c r="J37" s="54"/>
      <c r="K37" s="185"/>
      <c r="L37" s="185"/>
      <c r="M37" s="185"/>
      <c r="N37" s="185"/>
      <c r="O37" s="185"/>
      <c r="P37" s="186"/>
    </row>
    <row r="38" spans="1:16" ht="13.5" thickBot="1">
      <c r="A38" s="52"/>
      <c r="B38" s="171"/>
      <c r="C38" s="172"/>
      <c r="D38" s="172"/>
      <c r="E38" s="172"/>
      <c r="F38" s="172"/>
      <c r="G38" s="172"/>
      <c r="H38" s="172"/>
      <c r="I38" s="173"/>
      <c r="J38" s="54"/>
      <c r="K38" s="185"/>
      <c r="L38" s="185"/>
      <c r="M38" s="185"/>
      <c r="N38" s="185"/>
      <c r="O38" s="185"/>
      <c r="P38" s="186"/>
    </row>
    <row r="39" spans="1:16" ht="12.75">
      <c r="A39" s="52"/>
      <c r="B39" s="54"/>
      <c r="C39" s="54"/>
      <c r="D39" s="54"/>
      <c r="E39" s="54"/>
      <c r="F39" s="54"/>
      <c r="G39" s="54"/>
      <c r="H39" s="54"/>
      <c r="I39" s="54"/>
      <c r="J39" s="54"/>
      <c r="K39" s="187"/>
      <c r="L39" s="187"/>
      <c r="M39" s="187"/>
      <c r="N39" s="187"/>
      <c r="O39" s="187"/>
      <c r="P39" s="188"/>
    </row>
    <row r="40" spans="1:16" ht="12.75">
      <c r="A40" s="52"/>
      <c r="B40" s="189"/>
      <c r="C40" s="190"/>
      <c r="D40" s="190"/>
      <c r="E40" s="190"/>
      <c r="F40" s="190"/>
      <c r="G40" s="190"/>
      <c r="H40" s="190"/>
      <c r="I40" s="190"/>
      <c r="J40" s="54"/>
      <c r="K40" s="187"/>
      <c r="L40" s="187"/>
      <c r="M40" s="187"/>
      <c r="N40" s="187"/>
      <c r="O40" s="187"/>
      <c r="P40" s="188"/>
    </row>
    <row r="41" spans="1:16" ht="15">
      <c r="A41" s="5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191"/>
      <c r="M41" s="191"/>
      <c r="N41" s="191"/>
      <c r="O41" s="191"/>
      <c r="P41" s="55"/>
    </row>
    <row r="42" spans="1:16" ht="13.5" thickBot="1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</row>
    <row r="43" ht="13.5" thickTop="1"/>
  </sheetData>
  <sheetProtection password="CF7A"/>
  <mergeCells count="39">
    <mergeCell ref="H36:I36"/>
    <mergeCell ref="K36:P38"/>
    <mergeCell ref="B38:I38"/>
    <mergeCell ref="K39:P40"/>
    <mergeCell ref="B40:I40"/>
    <mergeCell ref="L41:O41"/>
    <mergeCell ref="B30:C30"/>
    <mergeCell ref="K31:O33"/>
    <mergeCell ref="B32:C32"/>
    <mergeCell ref="H32:I32"/>
    <mergeCell ref="B33:E35"/>
    <mergeCell ref="H33:I35"/>
    <mergeCell ref="B26:C26"/>
    <mergeCell ref="H26:I28"/>
    <mergeCell ref="B27:C27"/>
    <mergeCell ref="B28:C28"/>
    <mergeCell ref="B29:C29"/>
    <mergeCell ref="H29:I29"/>
    <mergeCell ref="H16:I16"/>
    <mergeCell ref="L17:N19"/>
    <mergeCell ref="B18:I18"/>
    <mergeCell ref="B19:I21"/>
    <mergeCell ref="B22:I24"/>
    <mergeCell ref="B25:C25"/>
    <mergeCell ref="H25:I25"/>
    <mergeCell ref="B9:C9"/>
    <mergeCell ref="H9:I9"/>
    <mergeCell ref="B10:C10"/>
    <mergeCell ref="B12:C12"/>
    <mergeCell ref="H12:I12"/>
    <mergeCell ref="B13:E15"/>
    <mergeCell ref="H13:I15"/>
    <mergeCell ref="B2:I4"/>
    <mergeCell ref="B5:C5"/>
    <mergeCell ref="H5:I5"/>
    <mergeCell ref="B6:C6"/>
    <mergeCell ref="H6:I8"/>
    <mergeCell ref="B7:C7"/>
    <mergeCell ref="B8:C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rightToLeft="1" zoomScalePageLayoutView="0" workbookViewId="0" topLeftCell="A1">
      <selection activeCell="K41" sqref="K41"/>
    </sheetView>
  </sheetViews>
  <sheetFormatPr defaultColWidth="9.140625" defaultRowHeight="12.75"/>
  <cols>
    <col min="1" max="1" width="3.7109375" style="51" customWidth="1"/>
    <col min="2" max="2" width="14.8515625" style="51" customWidth="1"/>
    <col min="3" max="3" width="13.8515625" style="51" customWidth="1"/>
    <col min="4" max="4" width="9.140625" style="51" customWidth="1"/>
    <col min="5" max="5" width="26.57421875" style="51" customWidth="1"/>
    <col min="6" max="6" width="1.1484375" style="51" customWidth="1"/>
    <col min="7" max="7" width="1.7109375" style="51" customWidth="1"/>
    <col min="8" max="8" width="12.140625" style="51" customWidth="1"/>
    <col min="9" max="9" width="16.00390625" style="51" customWidth="1"/>
    <col min="10" max="16384" width="9.140625" style="51" customWidth="1"/>
  </cols>
  <sheetData>
    <row r="1" spans="1:16" ht="14.25" thickBot="1" thickTop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2.75" customHeight="1">
      <c r="A2" s="52"/>
      <c r="B2" s="125" t="s">
        <v>61</v>
      </c>
      <c r="C2" s="126"/>
      <c r="D2" s="126"/>
      <c r="E2" s="126"/>
      <c r="F2" s="126"/>
      <c r="G2" s="126"/>
      <c r="H2" s="126"/>
      <c r="I2" s="127"/>
      <c r="J2" s="53"/>
      <c r="K2" s="54"/>
      <c r="L2" s="54"/>
      <c r="M2" s="54"/>
      <c r="N2" s="54"/>
      <c r="O2" s="54"/>
      <c r="P2" s="55"/>
    </row>
    <row r="3" spans="1:16" ht="12.75" customHeight="1">
      <c r="A3" s="52"/>
      <c r="B3" s="128"/>
      <c r="C3" s="129"/>
      <c r="D3" s="129"/>
      <c r="E3" s="129"/>
      <c r="F3" s="129"/>
      <c r="G3" s="129"/>
      <c r="H3" s="129"/>
      <c r="I3" s="130"/>
      <c r="J3" s="53"/>
      <c r="K3" s="54"/>
      <c r="L3" s="54"/>
      <c r="M3" s="54"/>
      <c r="N3" s="54"/>
      <c r="O3" s="54"/>
      <c r="P3" s="55"/>
    </row>
    <row r="4" spans="1:16" ht="21.75" customHeight="1" thickBot="1">
      <c r="A4" s="52"/>
      <c r="B4" s="128"/>
      <c r="C4" s="129"/>
      <c r="D4" s="129"/>
      <c r="E4" s="129"/>
      <c r="F4" s="129"/>
      <c r="G4" s="129"/>
      <c r="H4" s="129"/>
      <c r="I4" s="130"/>
      <c r="J4" s="53"/>
      <c r="K4" s="54"/>
      <c r="L4" s="54"/>
      <c r="M4" s="54"/>
      <c r="N4" s="54"/>
      <c r="O4" s="54"/>
      <c r="P4" s="55"/>
    </row>
    <row r="5" spans="1:16" ht="13.5" thickBot="1">
      <c r="A5" s="52"/>
      <c r="B5" s="131" t="s">
        <v>62</v>
      </c>
      <c r="C5" s="132"/>
      <c r="D5" s="56">
        <f>1!B21</f>
        <v>3</v>
      </c>
      <c r="E5" s="57" t="s">
        <v>63</v>
      </c>
      <c r="F5" s="58"/>
      <c r="G5" s="58"/>
      <c r="H5" s="133" t="s">
        <v>64</v>
      </c>
      <c r="I5" s="134"/>
      <c r="J5" s="54"/>
      <c r="K5" s="54"/>
      <c r="L5" s="54"/>
      <c r="M5" s="54"/>
      <c r="N5" s="54"/>
      <c r="O5" s="54"/>
      <c r="P5" s="55"/>
    </row>
    <row r="6" spans="1:16" ht="12.75" customHeight="1">
      <c r="A6" s="52"/>
      <c r="B6" s="135" t="s">
        <v>65</v>
      </c>
      <c r="C6" s="136"/>
      <c r="D6" s="59">
        <f>1!B23</f>
        <v>30</v>
      </c>
      <c r="E6" s="60" t="s">
        <v>63</v>
      </c>
      <c r="F6" s="58"/>
      <c r="G6" s="58"/>
      <c r="H6" s="137">
        <f>E12*(4*E10*D9*D5*D7*D7)/(6*D8*(D6+D5)*9.8)</f>
        <v>2802.364166445799</v>
      </c>
      <c r="I6" s="138"/>
      <c r="J6" s="54"/>
      <c r="K6" s="54"/>
      <c r="L6" s="54"/>
      <c r="M6" s="54"/>
      <c r="N6" s="54"/>
      <c r="O6" s="54"/>
      <c r="P6" s="55"/>
    </row>
    <row r="7" spans="1:16" ht="12.75" customHeight="1">
      <c r="A7" s="52"/>
      <c r="B7" s="135" t="s">
        <v>66</v>
      </c>
      <c r="C7" s="136"/>
      <c r="D7" s="59">
        <f>1!B20</f>
        <v>30</v>
      </c>
      <c r="E7" s="60" t="s">
        <v>63</v>
      </c>
      <c r="F7" s="58"/>
      <c r="G7" s="58"/>
      <c r="H7" s="139"/>
      <c r="I7" s="140"/>
      <c r="J7" s="54"/>
      <c r="K7" s="54"/>
      <c r="L7" s="54"/>
      <c r="M7" s="54"/>
      <c r="N7" s="54"/>
      <c r="O7" s="54"/>
      <c r="P7" s="55"/>
    </row>
    <row r="8" spans="1:16" ht="13.5" customHeight="1" thickBot="1">
      <c r="A8" s="52"/>
      <c r="B8" s="135" t="s">
        <v>67</v>
      </c>
      <c r="C8" s="136"/>
      <c r="D8" s="59">
        <f>1!B18</f>
        <v>700</v>
      </c>
      <c r="E8" s="60" t="s">
        <v>63</v>
      </c>
      <c r="F8" s="58"/>
      <c r="G8" s="58"/>
      <c r="H8" s="141"/>
      <c r="I8" s="142"/>
      <c r="J8" s="54"/>
      <c r="K8" s="54"/>
      <c r="L8" s="54"/>
      <c r="M8" s="54"/>
      <c r="N8" s="54"/>
      <c r="O8" s="54"/>
      <c r="P8" s="55"/>
    </row>
    <row r="9" spans="1:16" ht="13.5" thickBot="1">
      <c r="A9" s="52"/>
      <c r="B9" s="135" t="s">
        <v>68</v>
      </c>
      <c r="C9" s="136"/>
      <c r="D9" s="59">
        <f>1!B19</f>
        <v>2000</v>
      </c>
      <c r="E9" s="61" t="s">
        <v>63</v>
      </c>
      <c r="F9" s="62"/>
      <c r="G9" s="63"/>
      <c r="H9" s="143" t="s">
        <v>69</v>
      </c>
      <c r="I9" s="144"/>
      <c r="J9" s="54"/>
      <c r="K9" s="54"/>
      <c r="L9" s="54"/>
      <c r="M9" s="54"/>
      <c r="N9" s="54"/>
      <c r="O9" s="54"/>
      <c r="P9" s="55"/>
    </row>
    <row r="10" spans="1:16" ht="15" thickBot="1">
      <c r="A10" s="52"/>
      <c r="B10" s="145" t="s">
        <v>70</v>
      </c>
      <c r="C10" s="146"/>
      <c r="D10" s="65" t="s">
        <v>71</v>
      </c>
      <c r="E10" s="66">
        <f>IF(D10="C.S",124.1,IF(D10="S.S",137.9,"Please select C.S or S.S "))</f>
        <v>124.1</v>
      </c>
      <c r="F10" s="58"/>
      <c r="G10" s="58"/>
      <c r="H10" s="67"/>
      <c r="I10" s="64"/>
      <c r="J10" s="54"/>
      <c r="K10" s="54"/>
      <c r="L10" s="54"/>
      <c r="M10" s="54"/>
      <c r="N10" s="54"/>
      <c r="O10" s="54"/>
      <c r="P10" s="55"/>
    </row>
    <row r="11" spans="1:16" ht="15" thickBot="1">
      <c r="A11" s="52"/>
      <c r="B11" s="68"/>
      <c r="C11" s="69"/>
      <c r="D11" s="69"/>
      <c r="E11" s="70">
        <f>IF(D10="C.S",199948,IF(D10="S.S",193053,"Please select C.S or S.S "))</f>
        <v>199948</v>
      </c>
      <c r="F11" s="58"/>
      <c r="G11" s="58"/>
      <c r="H11" s="58"/>
      <c r="I11" s="71"/>
      <c r="J11" s="72" t="s">
        <v>72</v>
      </c>
      <c r="K11" s="54"/>
      <c r="L11" s="54"/>
      <c r="M11" s="54"/>
      <c r="N11" s="54"/>
      <c r="O11" s="54"/>
      <c r="P11" s="55"/>
    </row>
    <row r="12" spans="1:16" ht="14.25" thickBot="1" thickTop="1">
      <c r="A12" s="52"/>
      <c r="B12" s="147" t="s">
        <v>73</v>
      </c>
      <c r="C12" s="148"/>
      <c r="D12" s="73"/>
      <c r="E12" s="74">
        <f>IF(D7&lt;50,1.42,1.93)</f>
        <v>1.42</v>
      </c>
      <c r="F12" s="58"/>
      <c r="G12" s="75"/>
      <c r="H12" s="149" t="s">
        <v>74</v>
      </c>
      <c r="I12" s="150"/>
      <c r="J12" s="54"/>
      <c r="K12" s="54"/>
      <c r="L12" s="54"/>
      <c r="M12" s="54"/>
      <c r="N12" s="54"/>
      <c r="O12" s="54"/>
      <c r="P12" s="55"/>
    </row>
    <row r="13" spans="1:16" ht="12.75" customHeight="1">
      <c r="A13" s="52"/>
      <c r="B13" s="151" t="s">
        <v>75</v>
      </c>
      <c r="C13" s="152"/>
      <c r="D13" s="152"/>
      <c r="E13" s="153"/>
      <c r="F13" s="58"/>
      <c r="G13" s="58"/>
      <c r="H13" s="154">
        <f>E12*E10*D8*D8/(6*E11*D7)</f>
        <v>2.399201014485988</v>
      </c>
      <c r="I13" s="155"/>
      <c r="J13" s="54"/>
      <c r="K13" s="54"/>
      <c r="L13" s="54"/>
      <c r="M13" s="54"/>
      <c r="N13" s="54"/>
      <c r="O13" s="54"/>
      <c r="P13" s="55"/>
    </row>
    <row r="14" spans="1:16" ht="12.75" customHeight="1">
      <c r="A14" s="52"/>
      <c r="B14" s="151"/>
      <c r="C14" s="152"/>
      <c r="D14" s="152"/>
      <c r="E14" s="153"/>
      <c r="F14" s="58"/>
      <c r="G14" s="58"/>
      <c r="H14" s="156"/>
      <c r="I14" s="157"/>
      <c r="J14" s="54"/>
      <c r="K14" s="54"/>
      <c r="L14" s="54"/>
      <c r="M14" s="54"/>
      <c r="N14" s="54"/>
      <c r="O14" s="54"/>
      <c r="P14" s="55"/>
    </row>
    <row r="15" spans="1:16" ht="13.5" customHeight="1" thickBot="1">
      <c r="A15" s="52"/>
      <c r="B15" s="151"/>
      <c r="C15" s="152"/>
      <c r="D15" s="152"/>
      <c r="E15" s="153"/>
      <c r="F15" s="58"/>
      <c r="G15" s="58"/>
      <c r="H15" s="158"/>
      <c r="I15" s="159"/>
      <c r="J15" s="54"/>
      <c r="K15" s="54"/>
      <c r="L15" s="54"/>
      <c r="M15" s="54"/>
      <c r="N15" s="72" t="s">
        <v>76</v>
      </c>
      <c r="O15" s="54"/>
      <c r="P15" s="55"/>
    </row>
    <row r="16" spans="1:16" ht="13.5" thickBot="1">
      <c r="A16" s="52"/>
      <c r="B16" s="76"/>
      <c r="C16" s="77"/>
      <c r="D16" s="77"/>
      <c r="E16" s="78"/>
      <c r="F16" s="58"/>
      <c r="G16" s="58"/>
      <c r="H16" s="160" t="s">
        <v>63</v>
      </c>
      <c r="I16" s="161"/>
      <c r="J16" s="54"/>
      <c r="K16" s="54"/>
      <c r="L16" s="54"/>
      <c r="M16" s="54"/>
      <c r="N16" s="54"/>
      <c r="O16" s="54"/>
      <c r="P16" s="55"/>
    </row>
    <row r="17" spans="1:16" ht="13.5" thickBot="1">
      <c r="A17" s="52"/>
      <c r="B17" s="79"/>
      <c r="C17" s="80"/>
      <c r="D17" s="80"/>
      <c r="E17" s="80"/>
      <c r="F17" s="58"/>
      <c r="G17" s="58"/>
      <c r="H17" s="58"/>
      <c r="I17" s="71"/>
      <c r="J17" s="54"/>
      <c r="K17" s="54"/>
      <c r="L17" s="162" t="s">
        <v>77</v>
      </c>
      <c r="M17" s="163"/>
      <c r="N17" s="164"/>
      <c r="O17" s="54"/>
      <c r="P17" s="55"/>
    </row>
    <row r="18" spans="1:16" ht="13.5" thickBot="1">
      <c r="A18" s="52"/>
      <c r="B18" s="171"/>
      <c r="C18" s="172"/>
      <c r="D18" s="172"/>
      <c r="E18" s="172"/>
      <c r="F18" s="172"/>
      <c r="G18" s="172"/>
      <c r="H18" s="172"/>
      <c r="I18" s="173"/>
      <c r="J18" s="54"/>
      <c r="K18" s="54"/>
      <c r="L18" s="165"/>
      <c r="M18" s="166"/>
      <c r="N18" s="167"/>
      <c r="O18" s="54"/>
      <c r="P18" s="55"/>
    </row>
    <row r="19" spans="1:16" ht="13.5" thickBot="1">
      <c r="A19" s="52"/>
      <c r="B19" s="174"/>
      <c r="C19" s="174"/>
      <c r="D19" s="174"/>
      <c r="E19" s="174"/>
      <c r="F19" s="174"/>
      <c r="G19" s="174"/>
      <c r="H19" s="174"/>
      <c r="I19" s="174"/>
      <c r="J19" s="54"/>
      <c r="K19" s="54"/>
      <c r="L19" s="168"/>
      <c r="M19" s="169"/>
      <c r="N19" s="170"/>
      <c r="O19" s="54"/>
      <c r="P19" s="55"/>
    </row>
    <row r="20" spans="1:16" ht="12.75">
      <c r="A20" s="52"/>
      <c r="B20" s="174"/>
      <c r="C20" s="174"/>
      <c r="D20" s="174"/>
      <c r="E20" s="174"/>
      <c r="F20" s="174"/>
      <c r="G20" s="174"/>
      <c r="H20" s="174"/>
      <c r="I20" s="174"/>
      <c r="J20" s="54"/>
      <c r="K20" s="54"/>
      <c r="L20" s="54"/>
      <c r="M20" s="54"/>
      <c r="N20" s="54"/>
      <c r="O20" s="54"/>
      <c r="P20" s="55"/>
    </row>
    <row r="21" spans="1:16" ht="13.5" thickBot="1">
      <c r="A21" s="52"/>
      <c r="B21" s="174"/>
      <c r="C21" s="174"/>
      <c r="D21" s="174"/>
      <c r="E21" s="174"/>
      <c r="F21" s="174"/>
      <c r="G21" s="174"/>
      <c r="H21" s="174"/>
      <c r="I21" s="174"/>
      <c r="J21" s="54"/>
      <c r="K21" s="54"/>
      <c r="L21" s="54"/>
      <c r="M21" s="54"/>
      <c r="N21" s="54"/>
      <c r="O21" s="54"/>
      <c r="P21" s="55"/>
    </row>
    <row r="22" spans="1:16" ht="12.75">
      <c r="A22" s="52"/>
      <c r="B22" s="125" t="s">
        <v>78</v>
      </c>
      <c r="C22" s="126"/>
      <c r="D22" s="126"/>
      <c r="E22" s="126"/>
      <c r="F22" s="126"/>
      <c r="G22" s="126"/>
      <c r="H22" s="126"/>
      <c r="I22" s="127"/>
      <c r="J22" s="54"/>
      <c r="K22" s="54"/>
      <c r="L22" s="54"/>
      <c r="M22" s="54"/>
      <c r="N22" s="54"/>
      <c r="O22" s="54"/>
      <c r="P22" s="55"/>
    </row>
    <row r="23" spans="1:16" ht="12.75">
      <c r="A23" s="52"/>
      <c r="B23" s="128"/>
      <c r="C23" s="129"/>
      <c r="D23" s="129"/>
      <c r="E23" s="129"/>
      <c r="F23" s="129"/>
      <c r="G23" s="129"/>
      <c r="H23" s="129"/>
      <c r="I23" s="130"/>
      <c r="J23" s="54"/>
      <c r="K23" s="54"/>
      <c r="L23" s="54"/>
      <c r="M23" s="54"/>
      <c r="N23" s="54"/>
      <c r="O23" s="54"/>
      <c r="P23" s="55"/>
    </row>
    <row r="24" spans="1:16" ht="13.5" thickBot="1">
      <c r="A24" s="52"/>
      <c r="B24" s="128"/>
      <c r="C24" s="129"/>
      <c r="D24" s="129"/>
      <c r="E24" s="129"/>
      <c r="F24" s="129"/>
      <c r="G24" s="129"/>
      <c r="H24" s="129"/>
      <c r="I24" s="130"/>
      <c r="J24" s="54"/>
      <c r="K24" s="54"/>
      <c r="L24" s="54"/>
      <c r="M24" s="54"/>
      <c r="N24" s="54"/>
      <c r="O24" s="54"/>
      <c r="P24" s="55"/>
    </row>
    <row r="25" spans="1:16" ht="13.5" thickBot="1">
      <c r="A25" s="52"/>
      <c r="B25" s="131" t="s">
        <v>62</v>
      </c>
      <c r="C25" s="132"/>
      <c r="D25" s="56">
        <f>D5</f>
        <v>3</v>
      </c>
      <c r="E25" s="57" t="s">
        <v>63</v>
      </c>
      <c r="F25" s="58"/>
      <c r="G25" s="58"/>
      <c r="H25" s="133" t="s">
        <v>64</v>
      </c>
      <c r="I25" s="134"/>
      <c r="J25" s="54"/>
      <c r="K25" s="54"/>
      <c r="L25" s="54"/>
      <c r="M25" s="54"/>
      <c r="N25" s="54"/>
      <c r="O25" s="54"/>
      <c r="P25" s="55"/>
    </row>
    <row r="26" spans="1:16" ht="12.75">
      <c r="A26" s="52"/>
      <c r="B26" s="135" t="s">
        <v>65</v>
      </c>
      <c r="C26" s="136"/>
      <c r="D26" s="59">
        <f>D6</f>
        <v>30</v>
      </c>
      <c r="E26" s="60" t="s">
        <v>63</v>
      </c>
      <c r="F26" s="58"/>
      <c r="G26" s="58"/>
      <c r="H26" s="137">
        <f>E32*(4000*E30*D29*D25*D27*D27)/(3*9.8*D28*D28*(D26+D25))</f>
        <v>8006.754761273712</v>
      </c>
      <c r="I26" s="138"/>
      <c r="J26" s="81" t="s">
        <v>72</v>
      </c>
      <c r="K26" s="54"/>
      <c r="L26" s="54"/>
      <c r="M26" s="54"/>
      <c r="N26" s="54"/>
      <c r="O26" s="54"/>
      <c r="P26" s="55"/>
    </row>
    <row r="27" spans="1:16" ht="12.75">
      <c r="A27" s="52"/>
      <c r="B27" s="135" t="s">
        <v>66</v>
      </c>
      <c r="C27" s="136"/>
      <c r="D27" s="59">
        <f>D7</f>
        <v>30</v>
      </c>
      <c r="E27" s="60" t="s">
        <v>63</v>
      </c>
      <c r="F27" s="58"/>
      <c r="G27" s="58"/>
      <c r="H27" s="139"/>
      <c r="I27" s="140"/>
      <c r="J27" s="54"/>
      <c r="K27" s="54"/>
      <c r="L27" s="54"/>
      <c r="M27" s="54"/>
      <c r="N27" s="54"/>
      <c r="O27" s="54"/>
      <c r="P27" s="55"/>
    </row>
    <row r="28" spans="1:16" ht="13.5" thickBot="1">
      <c r="A28" s="52"/>
      <c r="B28" s="135" t="s">
        <v>67</v>
      </c>
      <c r="C28" s="136"/>
      <c r="D28" s="59">
        <f>D8</f>
        <v>700</v>
      </c>
      <c r="E28" s="60" t="s">
        <v>63</v>
      </c>
      <c r="F28" s="58"/>
      <c r="G28" s="58"/>
      <c r="H28" s="141"/>
      <c r="I28" s="142"/>
      <c r="J28" s="54"/>
      <c r="K28" s="54"/>
      <c r="L28" s="54"/>
      <c r="M28" s="54"/>
      <c r="N28" s="54"/>
      <c r="O28" s="54"/>
      <c r="P28" s="55"/>
    </row>
    <row r="29" spans="1:16" ht="13.5" thickBot="1">
      <c r="A29" s="52"/>
      <c r="B29" s="135" t="s">
        <v>68</v>
      </c>
      <c r="C29" s="136"/>
      <c r="D29" s="59">
        <f>D9</f>
        <v>2000</v>
      </c>
      <c r="E29" s="61" t="s">
        <v>63</v>
      </c>
      <c r="F29" s="62"/>
      <c r="G29" s="63"/>
      <c r="H29" s="175" t="s">
        <v>79</v>
      </c>
      <c r="I29" s="144"/>
      <c r="J29" s="54"/>
      <c r="K29" s="54"/>
      <c r="L29" s="54"/>
      <c r="M29" s="54"/>
      <c r="N29" s="54"/>
      <c r="O29" s="54"/>
      <c r="P29" s="55"/>
    </row>
    <row r="30" spans="1:16" ht="15" thickBot="1">
      <c r="A30" s="52"/>
      <c r="B30" s="145" t="s">
        <v>70</v>
      </c>
      <c r="C30" s="146"/>
      <c r="D30" s="65" t="s">
        <v>71</v>
      </c>
      <c r="E30" s="66">
        <f>IF(D30="C.S",124.1,IF(D30="S.S",137.9,"\Please select C.S or S.S "))</f>
        <v>124.1</v>
      </c>
      <c r="F30" s="58"/>
      <c r="G30" s="58"/>
      <c r="H30" s="67"/>
      <c r="I30" s="64"/>
      <c r="J30" s="54"/>
      <c r="K30" s="54"/>
      <c r="L30" s="54"/>
      <c r="M30" s="54"/>
      <c r="N30" s="72" t="s">
        <v>76</v>
      </c>
      <c r="O30" s="54"/>
      <c r="P30" s="55"/>
    </row>
    <row r="31" spans="1:16" ht="15" thickBot="1">
      <c r="A31" s="52"/>
      <c r="B31" s="68"/>
      <c r="C31" s="69"/>
      <c r="D31" s="69"/>
      <c r="E31" s="70">
        <f>IF(D30="C.S",199948,IF(D30="S.S",193053,"Please select C.S or S.S "))</f>
        <v>199948</v>
      </c>
      <c r="F31" s="58"/>
      <c r="G31" s="58"/>
      <c r="H31" s="58"/>
      <c r="I31" s="71"/>
      <c r="J31" s="54"/>
      <c r="K31" s="176" t="s">
        <v>80</v>
      </c>
      <c r="L31" s="177"/>
      <c r="M31" s="177"/>
      <c r="N31" s="177"/>
      <c r="O31" s="178"/>
      <c r="P31" s="55"/>
    </row>
    <row r="32" spans="1:16" ht="14.25" thickBot="1" thickTop="1">
      <c r="A32" s="52"/>
      <c r="B32" s="147" t="s">
        <v>73</v>
      </c>
      <c r="C32" s="148"/>
      <c r="D32" s="73"/>
      <c r="E32" s="74">
        <f>IF(D27&lt;50,1.42,1.93)</f>
        <v>1.42</v>
      </c>
      <c r="F32" s="58"/>
      <c r="G32" s="75"/>
      <c r="H32" s="149" t="s">
        <v>74</v>
      </c>
      <c r="I32" s="150"/>
      <c r="J32" s="54"/>
      <c r="K32" s="179"/>
      <c r="L32" s="180"/>
      <c r="M32" s="180"/>
      <c r="N32" s="180"/>
      <c r="O32" s="181"/>
      <c r="P32" s="55"/>
    </row>
    <row r="33" spans="1:16" ht="13.5" thickBot="1">
      <c r="A33" s="52"/>
      <c r="B33" s="151" t="s">
        <v>75</v>
      </c>
      <c r="C33" s="152"/>
      <c r="D33" s="152"/>
      <c r="E33" s="153"/>
      <c r="F33" s="58"/>
      <c r="G33" s="58"/>
      <c r="H33" s="154">
        <f>E32*5*E30*D28*D28/(24*E31*D27)</f>
        <v>2.9990012681074854</v>
      </c>
      <c r="I33" s="155"/>
      <c r="J33" s="54"/>
      <c r="K33" s="182"/>
      <c r="L33" s="183"/>
      <c r="M33" s="183"/>
      <c r="N33" s="183"/>
      <c r="O33" s="184"/>
      <c r="P33" s="55"/>
    </row>
    <row r="34" spans="1:16" ht="12.75">
      <c r="A34" s="52"/>
      <c r="B34" s="151"/>
      <c r="C34" s="152"/>
      <c r="D34" s="152"/>
      <c r="E34" s="153"/>
      <c r="F34" s="58"/>
      <c r="G34" s="58"/>
      <c r="H34" s="156"/>
      <c r="I34" s="157"/>
      <c r="J34" s="54"/>
      <c r="K34" s="54"/>
      <c r="L34" s="54"/>
      <c r="M34" s="54"/>
      <c r="N34" s="54"/>
      <c r="O34" s="54"/>
      <c r="P34" s="55"/>
    </row>
    <row r="35" spans="1:16" ht="13.5" thickBot="1">
      <c r="A35" s="52"/>
      <c r="B35" s="151"/>
      <c r="C35" s="152"/>
      <c r="D35" s="152"/>
      <c r="E35" s="153"/>
      <c r="F35" s="58"/>
      <c r="G35" s="58"/>
      <c r="H35" s="158"/>
      <c r="I35" s="159"/>
      <c r="J35" s="54"/>
      <c r="K35" s="54"/>
      <c r="L35" s="54"/>
      <c r="M35" s="54"/>
      <c r="N35" s="54"/>
      <c r="O35" s="54"/>
      <c r="P35" s="55"/>
    </row>
    <row r="36" spans="1:16" ht="13.5" thickBot="1">
      <c r="A36" s="52"/>
      <c r="B36" s="76"/>
      <c r="C36" s="77"/>
      <c r="D36" s="77"/>
      <c r="E36" s="78"/>
      <c r="F36" s="58"/>
      <c r="G36" s="58"/>
      <c r="H36" s="160" t="s">
        <v>63</v>
      </c>
      <c r="I36" s="161"/>
      <c r="J36" s="54"/>
      <c r="K36" s="185"/>
      <c r="L36" s="185"/>
      <c r="M36" s="185"/>
      <c r="N36" s="185"/>
      <c r="O36" s="185"/>
      <c r="P36" s="186"/>
    </row>
    <row r="37" spans="1:16" ht="13.5" thickBot="1">
      <c r="A37" s="52"/>
      <c r="B37" s="79"/>
      <c r="C37" s="80"/>
      <c r="D37" s="80"/>
      <c r="E37" s="80"/>
      <c r="F37" s="58"/>
      <c r="G37" s="58"/>
      <c r="H37" s="58"/>
      <c r="I37" s="71"/>
      <c r="J37" s="54"/>
      <c r="K37" s="185"/>
      <c r="L37" s="185"/>
      <c r="M37" s="185"/>
      <c r="N37" s="185"/>
      <c r="O37" s="185"/>
      <c r="P37" s="186"/>
    </row>
    <row r="38" spans="1:16" ht="13.5" thickBot="1">
      <c r="A38" s="52"/>
      <c r="B38" s="192"/>
      <c r="C38" s="193"/>
      <c r="D38" s="193"/>
      <c r="E38" s="193"/>
      <c r="F38" s="193"/>
      <c r="G38" s="193"/>
      <c r="H38" s="193"/>
      <c r="I38" s="194"/>
      <c r="J38" s="54"/>
      <c r="K38" s="185"/>
      <c r="L38" s="185"/>
      <c r="M38" s="185"/>
      <c r="N38" s="185"/>
      <c r="O38" s="185"/>
      <c r="P38" s="186"/>
    </row>
    <row r="39" spans="1:16" ht="12.75">
      <c r="A39" s="52"/>
      <c r="B39" s="54"/>
      <c r="C39" s="54"/>
      <c r="D39" s="54"/>
      <c r="E39" s="54"/>
      <c r="F39" s="54"/>
      <c r="G39" s="54"/>
      <c r="H39" s="54"/>
      <c r="I39" s="54"/>
      <c r="J39" s="54"/>
      <c r="K39" s="187"/>
      <c r="L39" s="187"/>
      <c r="M39" s="187"/>
      <c r="N39" s="187"/>
      <c r="O39" s="187"/>
      <c r="P39" s="188"/>
    </row>
    <row r="40" spans="1:16" ht="12.75">
      <c r="A40" s="52"/>
      <c r="B40" s="101"/>
      <c r="C40" s="102"/>
      <c r="D40" s="102"/>
      <c r="E40" s="102"/>
      <c r="F40" s="102"/>
      <c r="G40" s="102"/>
      <c r="H40" s="102"/>
      <c r="I40" s="102"/>
      <c r="J40" s="54"/>
      <c r="K40" s="187"/>
      <c r="L40" s="187"/>
      <c r="M40" s="187"/>
      <c r="N40" s="187"/>
      <c r="O40" s="187"/>
      <c r="P40" s="188"/>
    </row>
    <row r="41" spans="1:16" ht="15">
      <c r="A41" s="5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191"/>
      <c r="M41" s="191"/>
      <c r="N41" s="191"/>
      <c r="O41" s="191"/>
      <c r="P41" s="55"/>
    </row>
    <row r="42" spans="1:16" ht="13.5" thickBot="1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</row>
    <row r="43" ht="13.5" thickTop="1"/>
  </sheetData>
  <sheetProtection password="CF7A"/>
  <mergeCells count="38">
    <mergeCell ref="H36:I36"/>
    <mergeCell ref="K36:P38"/>
    <mergeCell ref="B38:I38"/>
    <mergeCell ref="K39:P40"/>
    <mergeCell ref="L41:O41"/>
    <mergeCell ref="B30:C30"/>
    <mergeCell ref="K31:O33"/>
    <mergeCell ref="B32:C32"/>
    <mergeCell ref="H32:I32"/>
    <mergeCell ref="B33:E35"/>
    <mergeCell ref="H33:I35"/>
    <mergeCell ref="B26:C26"/>
    <mergeCell ref="H26:I28"/>
    <mergeCell ref="B27:C27"/>
    <mergeCell ref="B28:C28"/>
    <mergeCell ref="B29:C29"/>
    <mergeCell ref="H29:I29"/>
    <mergeCell ref="H16:I16"/>
    <mergeCell ref="L17:N19"/>
    <mergeCell ref="B18:I18"/>
    <mergeCell ref="B19:I21"/>
    <mergeCell ref="B22:I24"/>
    <mergeCell ref="B25:C25"/>
    <mergeCell ref="H25:I25"/>
    <mergeCell ref="B9:C9"/>
    <mergeCell ref="H9:I9"/>
    <mergeCell ref="B10:C10"/>
    <mergeCell ref="B12:C12"/>
    <mergeCell ref="H12:I12"/>
    <mergeCell ref="B13:E15"/>
    <mergeCell ref="H13:I15"/>
    <mergeCell ref="B2:I4"/>
    <mergeCell ref="B5:C5"/>
    <mergeCell ref="H5:I5"/>
    <mergeCell ref="B6:C6"/>
    <mergeCell ref="H6:I8"/>
    <mergeCell ref="B7:C7"/>
    <mergeCell ref="B8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asheghosseini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siamak alizad</dc:creator>
  <cp:keywords/>
  <dc:description/>
  <cp:lastModifiedBy>ARMAN</cp:lastModifiedBy>
  <cp:lastPrinted>2017-11-15T07:14:11Z</cp:lastPrinted>
  <dcterms:created xsi:type="dcterms:W3CDTF">2006-12-31T19:55:44Z</dcterms:created>
  <dcterms:modified xsi:type="dcterms:W3CDTF">2018-06-11T04:52:17Z</dcterms:modified>
  <cp:category/>
  <cp:version/>
  <cp:contentType/>
  <cp:contentStatus/>
</cp:coreProperties>
</file>